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R:\211206_privadec_zermanice_2\211206_31_002_privadec_2et\F_soupis_VV\220413_rozpocet_final\"/>
    </mc:Choice>
  </mc:AlternateContent>
  <xr:revisionPtr revIDLastSave="0" documentId="13_ncr:1_{26FD8143-2CC7-4B80-8D1F-4E73CF563F9D}" xr6:coauthVersionLast="45" xr6:coauthVersionMax="45" xr10:uidLastSave="{00000000-0000-0000-0000-000000000000}"/>
  <bookViews>
    <workbookView xWindow="20370" yWindow="-120" windowWidth="29040" windowHeight="17640" xr2:uid="{00000000-000D-0000-FFFF-FFFF00000000}"/>
  </bookViews>
  <sheets>
    <sheet name="Rekapitulace stavby" sheetId="1" r:id="rId1"/>
    <sheet name="OST " sheetId="2" r:id="rId2"/>
    <sheet name="SO 03" sheetId="3" r:id="rId3"/>
    <sheet name="SO 04" sheetId="4" r:id="rId4"/>
    <sheet name="SO 11" sheetId="5" r:id="rId5"/>
    <sheet name="Seznam figur" sheetId="6" r:id="rId6"/>
  </sheets>
  <definedNames>
    <definedName name="_xlnm._FilterDatabase" localSheetId="1" hidden="1">'OST '!$C$131:$K$196</definedName>
    <definedName name="_xlnm._FilterDatabase" localSheetId="2" hidden="1">'SO 03'!$C$138:$K$373</definedName>
    <definedName name="_xlnm._FilterDatabase" localSheetId="3" hidden="1">'SO 04'!$C$139:$K$405</definedName>
    <definedName name="_xlnm._FilterDatabase" localSheetId="4" hidden="1">'SO 11'!$C$141:$K$288</definedName>
    <definedName name="_xlnm.Print_Titles" localSheetId="1">'OST '!$131:$131</definedName>
    <definedName name="_xlnm.Print_Titles" localSheetId="0">'Rekapitulace stavby'!$92:$92</definedName>
    <definedName name="_xlnm.Print_Titles" localSheetId="5">'Seznam figur'!$9:$9</definedName>
    <definedName name="_xlnm.Print_Titles" localSheetId="2">'SO 03'!$138:$138</definedName>
    <definedName name="_xlnm.Print_Titles" localSheetId="3">'SO 04'!$139:$139</definedName>
    <definedName name="_xlnm.Print_Titles" localSheetId="4">'SO 11'!$141:$141</definedName>
    <definedName name="_xlnm.Print_Area" localSheetId="1">'OST '!$C$4:$J$41,'OST '!$C$50:$J$76,'OST '!$C$82:$J$113,'OST '!$C$119:$K$196</definedName>
    <definedName name="_xlnm.Print_Area" localSheetId="0">'Rekapitulace stavby'!$D$4:$AO$76,'Rekapitulace stavby'!$C$82:$AQ$99</definedName>
    <definedName name="_xlnm.Print_Area" localSheetId="5">'Seznam figur'!$C$4:$G$36</definedName>
    <definedName name="_xlnm.Print_Area" localSheetId="2">'SO 03'!$C$4:$J$41,'SO 03'!$C$50:$J$76,'SO 03'!$C$82:$J$120,'SO 03'!$C$126:$K$373</definedName>
    <definedName name="_xlnm.Print_Area" localSheetId="3">'SO 04'!$C$4:$J$41,'SO 04'!$C$50:$J$76,'SO 04'!$C$82:$J$121,'SO 04'!$C$127:$K$405</definedName>
    <definedName name="_xlnm.Print_Area" localSheetId="4">'SO 11'!$C$4:$J$41,'SO 11'!$C$50:$J$76,'SO 11'!$C$82:$J$123,'SO 11'!$C$129:$K$288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7" i="6" l="1"/>
  <c r="J39" i="5"/>
  <c r="J38" i="5"/>
  <c r="AY98" i="1"/>
  <c r="J37" i="5"/>
  <c r="AX98" i="1" s="1"/>
  <c r="BI287" i="5"/>
  <c r="BH287" i="5"/>
  <c r="BG287" i="5"/>
  <c r="BF287" i="5"/>
  <c r="T287" i="5"/>
  <c r="R287" i="5"/>
  <c r="P287" i="5"/>
  <c r="BI285" i="5"/>
  <c r="BH285" i="5"/>
  <c r="BG285" i="5"/>
  <c r="BF285" i="5"/>
  <c r="T285" i="5"/>
  <c r="R285" i="5"/>
  <c r="P285" i="5"/>
  <c r="BI282" i="5"/>
  <c r="BH282" i="5"/>
  <c r="BG282" i="5"/>
  <c r="BF282" i="5"/>
  <c r="T282" i="5"/>
  <c r="R282" i="5"/>
  <c r="P282" i="5"/>
  <c r="BI281" i="5"/>
  <c r="BH281" i="5"/>
  <c r="BG281" i="5"/>
  <c r="BF281" i="5"/>
  <c r="T281" i="5"/>
  <c r="R281" i="5"/>
  <c r="P281" i="5"/>
  <c r="BI277" i="5"/>
  <c r="BH277" i="5"/>
  <c r="BG277" i="5"/>
  <c r="BF277" i="5"/>
  <c r="T277" i="5"/>
  <c r="R277" i="5"/>
  <c r="P277" i="5"/>
  <c r="BI275" i="5"/>
  <c r="BH275" i="5"/>
  <c r="BG275" i="5"/>
  <c r="BF275" i="5"/>
  <c r="T275" i="5"/>
  <c r="R275" i="5"/>
  <c r="P275" i="5"/>
  <c r="BI272" i="5"/>
  <c r="BH272" i="5"/>
  <c r="BG272" i="5"/>
  <c r="BF272" i="5"/>
  <c r="T272" i="5"/>
  <c r="R272" i="5"/>
  <c r="P272" i="5"/>
  <c r="BI270" i="5"/>
  <c r="BH270" i="5"/>
  <c r="BG270" i="5"/>
  <c r="BF270" i="5"/>
  <c r="T270" i="5"/>
  <c r="R270" i="5"/>
  <c r="P270" i="5"/>
  <c r="BI267" i="5"/>
  <c r="BH267" i="5"/>
  <c r="BG267" i="5"/>
  <c r="BF267" i="5"/>
  <c r="T267" i="5"/>
  <c r="T266" i="5"/>
  <c r="R267" i="5"/>
  <c r="R266" i="5" s="1"/>
  <c r="P267" i="5"/>
  <c r="P266" i="5" s="1"/>
  <c r="BI264" i="5"/>
  <c r="BH264" i="5"/>
  <c r="BG264" i="5"/>
  <c r="BF264" i="5"/>
  <c r="T264" i="5"/>
  <c r="T263" i="5" s="1"/>
  <c r="R264" i="5"/>
  <c r="R263" i="5"/>
  <c r="P264" i="5"/>
  <c r="P263" i="5" s="1"/>
  <c r="BI261" i="5"/>
  <c r="BH261" i="5"/>
  <c r="BG261" i="5"/>
  <c r="BF261" i="5"/>
  <c r="T261" i="5"/>
  <c r="R261" i="5"/>
  <c r="P261" i="5"/>
  <c r="BI259" i="5"/>
  <c r="BH259" i="5"/>
  <c r="BG259" i="5"/>
  <c r="BF259" i="5"/>
  <c r="T259" i="5"/>
  <c r="R259" i="5"/>
  <c r="P259" i="5"/>
  <c r="BI257" i="5"/>
  <c r="BH257" i="5"/>
  <c r="BG257" i="5"/>
  <c r="BF257" i="5"/>
  <c r="T257" i="5"/>
  <c r="R257" i="5"/>
  <c r="P257" i="5"/>
  <c r="BI254" i="5"/>
  <c r="BH254" i="5"/>
  <c r="BG254" i="5"/>
  <c r="BF254" i="5"/>
  <c r="T254" i="5"/>
  <c r="R254" i="5"/>
  <c r="P254" i="5"/>
  <c r="BI252" i="5"/>
  <c r="BH252" i="5"/>
  <c r="BG252" i="5"/>
  <c r="BF252" i="5"/>
  <c r="T252" i="5"/>
  <c r="R252" i="5"/>
  <c r="P252" i="5"/>
  <c r="BI250" i="5"/>
  <c r="BH250" i="5"/>
  <c r="BG250" i="5"/>
  <c r="BF250" i="5"/>
  <c r="T250" i="5"/>
  <c r="R250" i="5"/>
  <c r="P250" i="5"/>
  <c r="BI249" i="5"/>
  <c r="BH249" i="5"/>
  <c r="BG249" i="5"/>
  <c r="BF249" i="5"/>
  <c r="T249" i="5"/>
  <c r="R249" i="5"/>
  <c r="P249" i="5"/>
  <c r="BI247" i="5"/>
  <c r="BH247" i="5"/>
  <c r="BG247" i="5"/>
  <c r="BF247" i="5"/>
  <c r="T247" i="5"/>
  <c r="R247" i="5"/>
  <c r="P247" i="5"/>
  <c r="BI245" i="5"/>
  <c r="BH245" i="5"/>
  <c r="BG245" i="5"/>
  <c r="BF245" i="5"/>
  <c r="T245" i="5"/>
  <c r="R245" i="5"/>
  <c r="P245" i="5"/>
  <c r="BI244" i="5"/>
  <c r="BH244" i="5"/>
  <c r="BG244" i="5"/>
  <c r="BF244" i="5"/>
  <c r="T244" i="5"/>
  <c r="R244" i="5"/>
  <c r="P244" i="5"/>
  <c r="BI242" i="5"/>
  <c r="BH242" i="5"/>
  <c r="BG242" i="5"/>
  <c r="BF242" i="5"/>
  <c r="T242" i="5"/>
  <c r="R242" i="5"/>
  <c r="P242" i="5"/>
  <c r="BI241" i="5"/>
  <c r="BH241" i="5"/>
  <c r="BG241" i="5"/>
  <c r="BF241" i="5"/>
  <c r="T241" i="5"/>
  <c r="R241" i="5"/>
  <c r="P241" i="5"/>
  <c r="BI239" i="5"/>
  <c r="BH239" i="5"/>
  <c r="BG239" i="5"/>
  <c r="BF239" i="5"/>
  <c r="T239" i="5"/>
  <c r="R239" i="5"/>
  <c r="P239" i="5"/>
  <c r="BI238" i="5"/>
  <c r="BH238" i="5"/>
  <c r="BG238" i="5"/>
  <c r="BF238" i="5"/>
  <c r="T238" i="5"/>
  <c r="R238" i="5"/>
  <c r="P238" i="5"/>
  <c r="BI236" i="5"/>
  <c r="BH236" i="5"/>
  <c r="BG236" i="5"/>
  <c r="BF236" i="5"/>
  <c r="T236" i="5"/>
  <c r="R236" i="5"/>
  <c r="P236" i="5"/>
  <c r="BI234" i="5"/>
  <c r="BH234" i="5"/>
  <c r="BG234" i="5"/>
  <c r="BF234" i="5"/>
  <c r="T234" i="5"/>
  <c r="R234" i="5"/>
  <c r="P234" i="5"/>
  <c r="BI232" i="5"/>
  <c r="BH232" i="5"/>
  <c r="BG232" i="5"/>
  <c r="BF232" i="5"/>
  <c r="T232" i="5"/>
  <c r="R232" i="5"/>
  <c r="P232" i="5"/>
  <c r="BI231" i="5"/>
  <c r="BH231" i="5"/>
  <c r="BG231" i="5"/>
  <c r="BF231" i="5"/>
  <c r="T231" i="5"/>
  <c r="R231" i="5"/>
  <c r="P231" i="5"/>
  <c r="BI229" i="5"/>
  <c r="BH229" i="5"/>
  <c r="BG229" i="5"/>
  <c r="BF229" i="5"/>
  <c r="T229" i="5"/>
  <c r="R229" i="5"/>
  <c r="P229" i="5"/>
  <c r="BI227" i="5"/>
  <c r="BH227" i="5"/>
  <c r="BG227" i="5"/>
  <c r="BF227" i="5"/>
  <c r="T227" i="5"/>
  <c r="R227" i="5"/>
  <c r="P227" i="5"/>
  <c r="BI226" i="5"/>
  <c r="BH226" i="5"/>
  <c r="BG226" i="5"/>
  <c r="BF226" i="5"/>
  <c r="T226" i="5"/>
  <c r="R226" i="5"/>
  <c r="P226" i="5"/>
  <c r="BI225" i="5"/>
  <c r="BH225" i="5"/>
  <c r="BG225" i="5"/>
  <c r="BF225" i="5"/>
  <c r="T225" i="5"/>
  <c r="R225" i="5"/>
  <c r="P225" i="5"/>
  <c r="BI224" i="5"/>
  <c r="BH224" i="5"/>
  <c r="BG224" i="5"/>
  <c r="BF224" i="5"/>
  <c r="T224" i="5"/>
  <c r="R224" i="5"/>
  <c r="P224" i="5"/>
  <c r="BI222" i="5"/>
  <c r="BH222" i="5"/>
  <c r="BG222" i="5"/>
  <c r="BF222" i="5"/>
  <c r="T222" i="5"/>
  <c r="R222" i="5"/>
  <c r="P222" i="5"/>
  <c r="BI219" i="5"/>
  <c r="BH219" i="5"/>
  <c r="BG219" i="5"/>
  <c r="BF219" i="5"/>
  <c r="T219" i="5"/>
  <c r="R219" i="5"/>
  <c r="P219" i="5"/>
  <c r="BI217" i="5"/>
  <c r="BH217" i="5"/>
  <c r="BG217" i="5"/>
  <c r="BF217" i="5"/>
  <c r="T217" i="5"/>
  <c r="R217" i="5"/>
  <c r="P217" i="5"/>
  <c r="BI214" i="5"/>
  <c r="BH214" i="5"/>
  <c r="BG214" i="5"/>
  <c r="BF214" i="5"/>
  <c r="T214" i="5"/>
  <c r="T213" i="5" s="1"/>
  <c r="R214" i="5"/>
  <c r="R213" i="5"/>
  <c r="P214" i="5"/>
  <c r="P213" i="5" s="1"/>
  <c r="BI211" i="5"/>
  <c r="BH211" i="5"/>
  <c r="BG211" i="5"/>
  <c r="BF211" i="5"/>
  <c r="T211" i="5"/>
  <c r="R211" i="5"/>
  <c r="P211" i="5"/>
  <c r="BI209" i="5"/>
  <c r="BH209" i="5"/>
  <c r="BG209" i="5"/>
  <c r="BF209" i="5"/>
  <c r="T209" i="5"/>
  <c r="R209" i="5"/>
  <c r="P209" i="5"/>
  <c r="BI207" i="5"/>
  <c r="BH207" i="5"/>
  <c r="BG207" i="5"/>
  <c r="BF207" i="5"/>
  <c r="T207" i="5"/>
  <c r="R207" i="5"/>
  <c r="P207" i="5"/>
  <c r="BI204" i="5"/>
  <c r="BH204" i="5"/>
  <c r="BG204" i="5"/>
  <c r="BF204" i="5"/>
  <c r="T204" i="5"/>
  <c r="R204" i="5"/>
  <c r="P204" i="5"/>
  <c r="BI203" i="5"/>
  <c r="BH203" i="5"/>
  <c r="BG203" i="5"/>
  <c r="BF203" i="5"/>
  <c r="T203" i="5"/>
  <c r="R203" i="5"/>
  <c r="P203" i="5"/>
  <c r="BI201" i="5"/>
  <c r="BH201" i="5"/>
  <c r="BG201" i="5"/>
  <c r="BF201" i="5"/>
  <c r="T201" i="5"/>
  <c r="R201" i="5"/>
  <c r="P201" i="5"/>
  <c r="BI199" i="5"/>
  <c r="BH199" i="5"/>
  <c r="BG199" i="5"/>
  <c r="BF199" i="5"/>
  <c r="T199" i="5"/>
  <c r="R199" i="5"/>
  <c r="P199" i="5"/>
  <c r="BI197" i="5"/>
  <c r="BH197" i="5"/>
  <c r="BG197" i="5"/>
  <c r="BF197" i="5"/>
  <c r="T197" i="5"/>
  <c r="R197" i="5"/>
  <c r="P197" i="5"/>
  <c r="BI193" i="5"/>
  <c r="BH193" i="5"/>
  <c r="BG193" i="5"/>
  <c r="BF193" i="5"/>
  <c r="T193" i="5"/>
  <c r="R193" i="5"/>
  <c r="P193" i="5"/>
  <c r="BI191" i="5"/>
  <c r="BH191" i="5"/>
  <c r="BG191" i="5"/>
  <c r="BF191" i="5"/>
  <c r="T191" i="5"/>
  <c r="R191" i="5"/>
  <c r="P191" i="5"/>
  <c r="BI189" i="5"/>
  <c r="BH189" i="5"/>
  <c r="BG189" i="5"/>
  <c r="BF189" i="5"/>
  <c r="T189" i="5"/>
  <c r="R189" i="5"/>
  <c r="P189" i="5"/>
  <c r="BI186" i="5"/>
  <c r="BH186" i="5"/>
  <c r="BG186" i="5"/>
  <c r="BF186" i="5"/>
  <c r="T186" i="5"/>
  <c r="R186" i="5"/>
  <c r="P186" i="5"/>
  <c r="BI185" i="5"/>
  <c r="BH185" i="5"/>
  <c r="BG185" i="5"/>
  <c r="BF185" i="5"/>
  <c r="T185" i="5"/>
  <c r="R185" i="5"/>
  <c r="P185" i="5"/>
  <c r="BI183" i="5"/>
  <c r="BH183" i="5"/>
  <c r="BG183" i="5"/>
  <c r="BF183" i="5"/>
  <c r="T183" i="5"/>
  <c r="R183" i="5"/>
  <c r="P183" i="5"/>
  <c r="BI172" i="5"/>
  <c r="BH172" i="5"/>
  <c r="BG172" i="5"/>
  <c r="BF172" i="5"/>
  <c r="T172" i="5"/>
  <c r="R172" i="5"/>
  <c r="P172" i="5"/>
  <c r="BI171" i="5"/>
  <c r="BH171" i="5"/>
  <c r="BG171" i="5"/>
  <c r="BF171" i="5"/>
  <c r="T171" i="5"/>
  <c r="R171" i="5"/>
  <c r="P171" i="5"/>
  <c r="BI169" i="5"/>
  <c r="BH169" i="5"/>
  <c r="BG169" i="5"/>
  <c r="BF169" i="5"/>
  <c r="T169" i="5"/>
  <c r="R169" i="5"/>
  <c r="P169" i="5"/>
  <c r="BI167" i="5"/>
  <c r="BH167" i="5"/>
  <c r="BG167" i="5"/>
  <c r="BF167" i="5"/>
  <c r="T167" i="5"/>
  <c r="R167" i="5"/>
  <c r="P167" i="5"/>
  <c r="BI163" i="5"/>
  <c r="BH163" i="5"/>
  <c r="BG163" i="5"/>
  <c r="BF163" i="5"/>
  <c r="T163" i="5"/>
  <c r="R163" i="5"/>
  <c r="P163" i="5"/>
  <c r="BI161" i="5"/>
  <c r="BH161" i="5"/>
  <c r="BG161" i="5"/>
  <c r="BF161" i="5"/>
  <c r="T161" i="5"/>
  <c r="R161" i="5"/>
  <c r="P161" i="5"/>
  <c r="BI159" i="5"/>
  <c r="BH159" i="5"/>
  <c r="BG159" i="5"/>
  <c r="BF159" i="5"/>
  <c r="T159" i="5"/>
  <c r="R159" i="5"/>
  <c r="P159" i="5"/>
  <c r="BI158" i="5"/>
  <c r="BH158" i="5"/>
  <c r="BG158" i="5"/>
  <c r="BF158" i="5"/>
  <c r="T158" i="5"/>
  <c r="R158" i="5"/>
  <c r="P158" i="5"/>
  <c r="BI156" i="5"/>
  <c r="BH156" i="5"/>
  <c r="BG156" i="5"/>
  <c r="BF156" i="5"/>
  <c r="T156" i="5"/>
  <c r="R156" i="5"/>
  <c r="P156" i="5"/>
  <c r="BI154" i="5"/>
  <c r="BH154" i="5"/>
  <c r="BG154" i="5"/>
  <c r="BF154" i="5"/>
  <c r="T154" i="5"/>
  <c r="R154" i="5"/>
  <c r="P154" i="5"/>
  <c r="BI151" i="5"/>
  <c r="BH151" i="5"/>
  <c r="BG151" i="5"/>
  <c r="BF151" i="5"/>
  <c r="T151" i="5"/>
  <c r="R151" i="5"/>
  <c r="P151" i="5"/>
  <c r="BI149" i="5"/>
  <c r="BH149" i="5"/>
  <c r="BG149" i="5"/>
  <c r="BF149" i="5"/>
  <c r="T149" i="5"/>
  <c r="R149" i="5"/>
  <c r="P149" i="5"/>
  <c r="BI147" i="5"/>
  <c r="BH147" i="5"/>
  <c r="BG147" i="5"/>
  <c r="BF147" i="5"/>
  <c r="T147" i="5"/>
  <c r="R147" i="5"/>
  <c r="P147" i="5"/>
  <c r="BI145" i="5"/>
  <c r="BH145" i="5"/>
  <c r="BG145" i="5"/>
  <c r="BF145" i="5"/>
  <c r="T145" i="5"/>
  <c r="R145" i="5"/>
  <c r="P145" i="5"/>
  <c r="J139" i="5"/>
  <c r="J138" i="5"/>
  <c r="F138" i="5"/>
  <c r="F136" i="5"/>
  <c r="E134" i="5"/>
  <c r="BI121" i="5"/>
  <c r="BH121" i="5"/>
  <c r="BG121" i="5"/>
  <c r="BF121" i="5"/>
  <c r="BI120" i="5"/>
  <c r="BH120" i="5"/>
  <c r="BG120" i="5"/>
  <c r="BF120" i="5"/>
  <c r="BE120" i="5"/>
  <c r="BI119" i="5"/>
  <c r="BH119" i="5"/>
  <c r="BG119" i="5"/>
  <c r="BF119" i="5"/>
  <c r="BE119" i="5"/>
  <c r="BI118" i="5"/>
  <c r="BH118" i="5"/>
  <c r="BG118" i="5"/>
  <c r="BF118" i="5"/>
  <c r="BE118" i="5"/>
  <c r="BI117" i="5"/>
  <c r="BH117" i="5"/>
  <c r="BG117" i="5"/>
  <c r="BF117" i="5"/>
  <c r="BE117" i="5"/>
  <c r="BI116" i="5"/>
  <c r="BH116" i="5"/>
  <c r="BG116" i="5"/>
  <c r="BF116" i="5"/>
  <c r="BE116" i="5"/>
  <c r="J92" i="5"/>
  <c r="J91" i="5"/>
  <c r="F91" i="5"/>
  <c r="F89" i="5"/>
  <c r="E87" i="5"/>
  <c r="J18" i="5"/>
  <c r="E18" i="5"/>
  <c r="F92" i="5"/>
  <c r="J17" i="5"/>
  <c r="J12" i="5"/>
  <c r="J136" i="5"/>
  <c r="E7" i="5"/>
  <c r="E85" i="5"/>
  <c r="J39" i="4"/>
  <c r="J38" i="4"/>
  <c r="AY97" i="1"/>
  <c r="J37" i="4"/>
  <c r="AX97" i="1" s="1"/>
  <c r="BI404" i="4"/>
  <c r="BH404" i="4"/>
  <c r="BG404" i="4"/>
  <c r="BF404" i="4"/>
  <c r="T404" i="4"/>
  <c r="R404" i="4"/>
  <c r="P404" i="4"/>
  <c r="BI402" i="4"/>
  <c r="BH402" i="4"/>
  <c r="BG402" i="4"/>
  <c r="BF402" i="4"/>
  <c r="T402" i="4"/>
  <c r="R402" i="4"/>
  <c r="P402" i="4"/>
  <c r="BI399" i="4"/>
  <c r="BH399" i="4"/>
  <c r="BG399" i="4"/>
  <c r="BF399" i="4"/>
  <c r="T399" i="4"/>
  <c r="T398" i="4" s="1"/>
  <c r="R399" i="4"/>
  <c r="R398" i="4"/>
  <c r="P399" i="4"/>
  <c r="P398" i="4"/>
  <c r="BI395" i="4"/>
  <c r="BH395" i="4"/>
  <c r="BG395" i="4"/>
  <c r="BF395" i="4"/>
  <c r="T395" i="4"/>
  <c r="R395" i="4"/>
  <c r="P395" i="4"/>
  <c r="BI394" i="4"/>
  <c r="BH394" i="4"/>
  <c r="BG394" i="4"/>
  <c r="BF394" i="4"/>
  <c r="T394" i="4"/>
  <c r="R394" i="4"/>
  <c r="P394" i="4"/>
  <c r="BI391" i="4"/>
  <c r="BH391" i="4"/>
  <c r="BG391" i="4"/>
  <c r="BF391" i="4"/>
  <c r="T391" i="4"/>
  <c r="T390" i="4" s="1"/>
  <c r="R391" i="4"/>
  <c r="R390" i="4"/>
  <c r="P391" i="4"/>
  <c r="P390" i="4" s="1"/>
  <c r="BI388" i="4"/>
  <c r="BH388" i="4"/>
  <c r="BG388" i="4"/>
  <c r="BF388" i="4"/>
  <c r="T388" i="4"/>
  <c r="T387" i="4"/>
  <c r="R388" i="4"/>
  <c r="R387" i="4"/>
  <c r="P388" i="4"/>
  <c r="P387" i="4"/>
  <c r="BI385" i="4"/>
  <c r="BH385" i="4"/>
  <c r="BG385" i="4"/>
  <c r="BF385" i="4"/>
  <c r="T385" i="4"/>
  <c r="R385" i="4"/>
  <c r="P385" i="4"/>
  <c r="BI384" i="4"/>
  <c r="BH384" i="4"/>
  <c r="BG384" i="4"/>
  <c r="BF384" i="4"/>
  <c r="T384" i="4"/>
  <c r="R384" i="4"/>
  <c r="P384" i="4"/>
  <c r="BI381" i="4"/>
  <c r="BH381" i="4"/>
  <c r="BG381" i="4"/>
  <c r="BF381" i="4"/>
  <c r="T381" i="4"/>
  <c r="R381" i="4"/>
  <c r="P381" i="4"/>
  <c r="BI379" i="4"/>
  <c r="BH379" i="4"/>
  <c r="BG379" i="4"/>
  <c r="BF379" i="4"/>
  <c r="T379" i="4"/>
  <c r="R379" i="4"/>
  <c r="P379" i="4"/>
  <c r="BI377" i="4"/>
  <c r="BH377" i="4"/>
  <c r="BG377" i="4"/>
  <c r="BF377" i="4"/>
  <c r="T377" i="4"/>
  <c r="R377" i="4"/>
  <c r="P377" i="4"/>
  <c r="BI375" i="4"/>
  <c r="BH375" i="4"/>
  <c r="BG375" i="4"/>
  <c r="BF375" i="4"/>
  <c r="T375" i="4"/>
  <c r="R375" i="4"/>
  <c r="P375" i="4"/>
  <c r="BI373" i="4"/>
  <c r="BH373" i="4"/>
  <c r="BG373" i="4"/>
  <c r="BF373" i="4"/>
  <c r="T373" i="4"/>
  <c r="R373" i="4"/>
  <c r="P373" i="4"/>
  <c r="BI371" i="4"/>
  <c r="BH371" i="4"/>
  <c r="BG371" i="4"/>
  <c r="BF371" i="4"/>
  <c r="T371" i="4"/>
  <c r="R371" i="4"/>
  <c r="P371" i="4"/>
  <c r="BI369" i="4"/>
  <c r="BH369" i="4"/>
  <c r="BG369" i="4"/>
  <c r="BF369" i="4"/>
  <c r="T369" i="4"/>
  <c r="R369" i="4"/>
  <c r="P369" i="4"/>
  <c r="BI367" i="4"/>
  <c r="BH367" i="4"/>
  <c r="BG367" i="4"/>
  <c r="BF367" i="4"/>
  <c r="T367" i="4"/>
  <c r="R367" i="4"/>
  <c r="P367" i="4"/>
  <c r="BI365" i="4"/>
  <c r="BH365" i="4"/>
  <c r="BG365" i="4"/>
  <c r="BF365" i="4"/>
  <c r="T365" i="4"/>
  <c r="R365" i="4"/>
  <c r="P365" i="4"/>
  <c r="BI363" i="4"/>
  <c r="BH363" i="4"/>
  <c r="BG363" i="4"/>
  <c r="BF363" i="4"/>
  <c r="T363" i="4"/>
  <c r="R363" i="4"/>
  <c r="P363" i="4"/>
  <c r="BI361" i="4"/>
  <c r="BH361" i="4"/>
  <c r="BG361" i="4"/>
  <c r="BF361" i="4"/>
  <c r="T361" i="4"/>
  <c r="R361" i="4"/>
  <c r="P361" i="4"/>
  <c r="BI359" i="4"/>
  <c r="BH359" i="4"/>
  <c r="BG359" i="4"/>
  <c r="BF359" i="4"/>
  <c r="T359" i="4"/>
  <c r="R359" i="4"/>
  <c r="P359" i="4"/>
  <c r="BI357" i="4"/>
  <c r="BH357" i="4"/>
  <c r="BG357" i="4"/>
  <c r="BF357" i="4"/>
  <c r="T357" i="4"/>
  <c r="R357" i="4"/>
  <c r="P357" i="4"/>
  <c r="BI355" i="4"/>
  <c r="BH355" i="4"/>
  <c r="BG355" i="4"/>
  <c r="BF355" i="4"/>
  <c r="T355" i="4"/>
  <c r="R355" i="4"/>
  <c r="P355" i="4"/>
  <c r="BI353" i="4"/>
  <c r="BH353" i="4"/>
  <c r="BG353" i="4"/>
  <c r="BF353" i="4"/>
  <c r="T353" i="4"/>
  <c r="R353" i="4"/>
  <c r="P353" i="4"/>
  <c r="BI351" i="4"/>
  <c r="BH351" i="4"/>
  <c r="BG351" i="4"/>
  <c r="BF351" i="4"/>
  <c r="T351" i="4"/>
  <c r="R351" i="4"/>
  <c r="P351" i="4"/>
  <c r="BI348" i="4"/>
  <c r="BH348" i="4"/>
  <c r="BG348" i="4"/>
  <c r="BF348" i="4"/>
  <c r="T348" i="4"/>
  <c r="R348" i="4"/>
  <c r="P348" i="4"/>
  <c r="BI346" i="4"/>
  <c r="BH346" i="4"/>
  <c r="BG346" i="4"/>
  <c r="BF346" i="4"/>
  <c r="T346" i="4"/>
  <c r="R346" i="4"/>
  <c r="P346" i="4"/>
  <c r="BI343" i="4"/>
  <c r="BH343" i="4"/>
  <c r="BG343" i="4"/>
  <c r="BF343" i="4"/>
  <c r="T343" i="4"/>
  <c r="R343" i="4"/>
  <c r="P343" i="4"/>
  <c r="BI341" i="4"/>
  <c r="BH341" i="4"/>
  <c r="BG341" i="4"/>
  <c r="BF341" i="4"/>
  <c r="T341" i="4"/>
  <c r="R341" i="4"/>
  <c r="P341" i="4"/>
  <c r="BI339" i="4"/>
  <c r="BH339" i="4"/>
  <c r="BG339" i="4"/>
  <c r="BF339" i="4"/>
  <c r="T339" i="4"/>
  <c r="R339" i="4"/>
  <c r="P339" i="4"/>
  <c r="BI337" i="4"/>
  <c r="BH337" i="4"/>
  <c r="BG337" i="4"/>
  <c r="BF337" i="4"/>
  <c r="T337" i="4"/>
  <c r="R337" i="4"/>
  <c r="P337" i="4"/>
  <c r="BI335" i="4"/>
  <c r="BH335" i="4"/>
  <c r="BG335" i="4"/>
  <c r="BF335" i="4"/>
  <c r="T335" i="4"/>
  <c r="R335" i="4"/>
  <c r="P335" i="4"/>
  <c r="BI333" i="4"/>
  <c r="BH333" i="4"/>
  <c r="BG333" i="4"/>
  <c r="BF333" i="4"/>
  <c r="T333" i="4"/>
  <c r="R333" i="4"/>
  <c r="P333" i="4"/>
  <c r="BI331" i="4"/>
  <c r="BH331" i="4"/>
  <c r="BG331" i="4"/>
  <c r="BF331" i="4"/>
  <c r="T331" i="4"/>
  <c r="R331" i="4"/>
  <c r="P331" i="4"/>
  <c r="BI329" i="4"/>
  <c r="BH329" i="4"/>
  <c r="BG329" i="4"/>
  <c r="BF329" i="4"/>
  <c r="T329" i="4"/>
  <c r="R329" i="4"/>
  <c r="P329" i="4"/>
  <c r="BI327" i="4"/>
  <c r="BH327" i="4"/>
  <c r="BG327" i="4"/>
  <c r="BF327" i="4"/>
  <c r="T327" i="4"/>
  <c r="R327" i="4"/>
  <c r="P327" i="4"/>
  <c r="BI325" i="4"/>
  <c r="BH325" i="4"/>
  <c r="BG325" i="4"/>
  <c r="BF325" i="4"/>
  <c r="T325" i="4"/>
  <c r="R325" i="4"/>
  <c r="P325" i="4"/>
  <c r="BI324" i="4"/>
  <c r="BH324" i="4"/>
  <c r="BG324" i="4"/>
  <c r="BF324" i="4"/>
  <c r="T324" i="4"/>
  <c r="R324" i="4"/>
  <c r="P324" i="4"/>
  <c r="BI322" i="4"/>
  <c r="BH322" i="4"/>
  <c r="BG322" i="4"/>
  <c r="BF322" i="4"/>
  <c r="T322" i="4"/>
  <c r="R322" i="4"/>
  <c r="P322" i="4"/>
  <c r="BI321" i="4"/>
  <c r="BH321" i="4"/>
  <c r="BG321" i="4"/>
  <c r="BF321" i="4"/>
  <c r="T321" i="4"/>
  <c r="R321" i="4"/>
  <c r="P321" i="4"/>
  <c r="BI319" i="4"/>
  <c r="BH319" i="4"/>
  <c r="BG319" i="4"/>
  <c r="BF319" i="4"/>
  <c r="T319" i="4"/>
  <c r="R319" i="4"/>
  <c r="P319" i="4"/>
  <c r="BI318" i="4"/>
  <c r="BH318" i="4"/>
  <c r="BG318" i="4"/>
  <c r="BF318" i="4"/>
  <c r="T318" i="4"/>
  <c r="R318" i="4"/>
  <c r="P318" i="4"/>
  <c r="BI316" i="4"/>
  <c r="BH316" i="4"/>
  <c r="BG316" i="4"/>
  <c r="BF316" i="4"/>
  <c r="T316" i="4"/>
  <c r="R316" i="4"/>
  <c r="P316" i="4"/>
  <c r="BI315" i="4"/>
  <c r="BH315" i="4"/>
  <c r="BG315" i="4"/>
  <c r="BF315" i="4"/>
  <c r="T315" i="4"/>
  <c r="R315" i="4"/>
  <c r="P315" i="4"/>
  <c r="BI313" i="4"/>
  <c r="BH313" i="4"/>
  <c r="BG313" i="4"/>
  <c r="BF313" i="4"/>
  <c r="T313" i="4"/>
  <c r="R313" i="4"/>
  <c r="P313" i="4"/>
  <c r="BI312" i="4"/>
  <c r="BH312" i="4"/>
  <c r="BG312" i="4"/>
  <c r="BF312" i="4"/>
  <c r="T312" i="4"/>
  <c r="R312" i="4"/>
  <c r="P312" i="4"/>
  <c r="BI308" i="4"/>
  <c r="BH308" i="4"/>
  <c r="BG308" i="4"/>
  <c r="BF308" i="4"/>
  <c r="T308" i="4"/>
  <c r="R308" i="4"/>
  <c r="P308" i="4"/>
  <c r="BI306" i="4"/>
  <c r="BH306" i="4"/>
  <c r="BG306" i="4"/>
  <c r="BF306" i="4"/>
  <c r="T306" i="4"/>
  <c r="R306" i="4"/>
  <c r="P306" i="4"/>
  <c r="BI305" i="4"/>
  <c r="BH305" i="4"/>
  <c r="BG305" i="4"/>
  <c r="BF305" i="4"/>
  <c r="T305" i="4"/>
  <c r="R305" i="4"/>
  <c r="P305" i="4"/>
  <c r="BI301" i="4"/>
  <c r="BH301" i="4"/>
  <c r="BG301" i="4"/>
  <c r="BF301" i="4"/>
  <c r="T301" i="4"/>
  <c r="R301" i="4"/>
  <c r="P301" i="4"/>
  <c r="BI300" i="4"/>
  <c r="BH300" i="4"/>
  <c r="BG300" i="4"/>
  <c r="BF300" i="4"/>
  <c r="T300" i="4"/>
  <c r="R300" i="4"/>
  <c r="P300" i="4"/>
  <c r="BI298" i="4"/>
  <c r="BH298" i="4"/>
  <c r="BG298" i="4"/>
  <c r="BF298" i="4"/>
  <c r="T298" i="4"/>
  <c r="R298" i="4"/>
  <c r="P298" i="4"/>
  <c r="BI296" i="4"/>
  <c r="BH296" i="4"/>
  <c r="BG296" i="4"/>
  <c r="BF296" i="4"/>
  <c r="T296" i="4"/>
  <c r="R296" i="4"/>
  <c r="P296" i="4"/>
  <c r="BI294" i="4"/>
  <c r="BH294" i="4"/>
  <c r="BG294" i="4"/>
  <c r="BF294" i="4"/>
  <c r="T294" i="4"/>
  <c r="R294" i="4"/>
  <c r="P294" i="4"/>
  <c r="BI292" i="4"/>
  <c r="BH292" i="4"/>
  <c r="BG292" i="4"/>
  <c r="BF292" i="4"/>
  <c r="T292" i="4"/>
  <c r="R292" i="4"/>
  <c r="P292" i="4"/>
  <c r="BI290" i="4"/>
  <c r="BH290" i="4"/>
  <c r="BG290" i="4"/>
  <c r="BF290" i="4"/>
  <c r="T290" i="4"/>
  <c r="R290" i="4"/>
  <c r="P290" i="4"/>
  <c r="BI288" i="4"/>
  <c r="BH288" i="4"/>
  <c r="BG288" i="4"/>
  <c r="BF288" i="4"/>
  <c r="T288" i="4"/>
  <c r="R288" i="4"/>
  <c r="P288" i="4"/>
  <c r="BI286" i="4"/>
  <c r="BH286" i="4"/>
  <c r="BG286" i="4"/>
  <c r="BF286" i="4"/>
  <c r="T286" i="4"/>
  <c r="R286" i="4"/>
  <c r="P286" i="4"/>
  <c r="BI282" i="4"/>
  <c r="BH282" i="4"/>
  <c r="BG282" i="4"/>
  <c r="BF282" i="4"/>
  <c r="T282" i="4"/>
  <c r="R282" i="4"/>
  <c r="P282" i="4"/>
  <c r="BI280" i="4"/>
  <c r="BH280" i="4"/>
  <c r="BG280" i="4"/>
  <c r="BF280" i="4"/>
  <c r="T280" i="4"/>
  <c r="R280" i="4"/>
  <c r="P280" i="4"/>
  <c r="BI278" i="4"/>
  <c r="BH278" i="4"/>
  <c r="BG278" i="4"/>
  <c r="BF278" i="4"/>
  <c r="T278" i="4"/>
  <c r="R278" i="4"/>
  <c r="P278" i="4"/>
  <c r="BI277" i="4"/>
  <c r="BH277" i="4"/>
  <c r="BG277" i="4"/>
  <c r="BF277" i="4"/>
  <c r="T277" i="4"/>
  <c r="R277" i="4"/>
  <c r="P277" i="4"/>
  <c r="BI275" i="4"/>
  <c r="BH275" i="4"/>
  <c r="BG275" i="4"/>
  <c r="BF275" i="4"/>
  <c r="T275" i="4"/>
  <c r="R275" i="4"/>
  <c r="P275" i="4"/>
  <c r="BI273" i="4"/>
  <c r="BH273" i="4"/>
  <c r="BG273" i="4"/>
  <c r="BF273" i="4"/>
  <c r="T273" i="4"/>
  <c r="R273" i="4"/>
  <c r="P273" i="4"/>
  <c r="BI268" i="4"/>
  <c r="BH268" i="4"/>
  <c r="BG268" i="4"/>
  <c r="BF268" i="4"/>
  <c r="T268" i="4"/>
  <c r="R268" i="4"/>
  <c r="P268" i="4"/>
  <c r="BI266" i="4"/>
  <c r="BH266" i="4"/>
  <c r="BG266" i="4"/>
  <c r="BF266" i="4"/>
  <c r="T266" i="4"/>
  <c r="R266" i="4"/>
  <c r="P266" i="4"/>
  <c r="BI264" i="4"/>
  <c r="BH264" i="4"/>
  <c r="BG264" i="4"/>
  <c r="BF264" i="4"/>
  <c r="T264" i="4"/>
  <c r="R264" i="4"/>
  <c r="P264" i="4"/>
  <c r="BI262" i="4"/>
  <c r="BH262" i="4"/>
  <c r="BG262" i="4"/>
  <c r="BF262" i="4"/>
  <c r="T262" i="4"/>
  <c r="R262" i="4"/>
  <c r="P262" i="4"/>
  <c r="BI260" i="4"/>
  <c r="BH260" i="4"/>
  <c r="BG260" i="4"/>
  <c r="BF260" i="4"/>
  <c r="T260" i="4"/>
  <c r="R260" i="4"/>
  <c r="P260" i="4"/>
  <c r="BI258" i="4"/>
  <c r="BH258" i="4"/>
  <c r="BG258" i="4"/>
  <c r="BF258" i="4"/>
  <c r="T258" i="4"/>
  <c r="R258" i="4"/>
  <c r="P258" i="4"/>
  <c r="BI256" i="4"/>
  <c r="BH256" i="4"/>
  <c r="BG256" i="4"/>
  <c r="BF256" i="4"/>
  <c r="T256" i="4"/>
  <c r="R256" i="4"/>
  <c r="P256" i="4"/>
  <c r="BI254" i="4"/>
  <c r="BH254" i="4"/>
  <c r="BG254" i="4"/>
  <c r="BF254" i="4"/>
  <c r="T254" i="4"/>
  <c r="R254" i="4"/>
  <c r="P254" i="4"/>
  <c r="BI252" i="4"/>
  <c r="BH252" i="4"/>
  <c r="BG252" i="4"/>
  <c r="BF252" i="4"/>
  <c r="T252" i="4"/>
  <c r="R252" i="4"/>
  <c r="P252" i="4"/>
  <c r="BI250" i="4"/>
  <c r="BH250" i="4"/>
  <c r="BG250" i="4"/>
  <c r="BF250" i="4"/>
  <c r="T250" i="4"/>
  <c r="R250" i="4"/>
  <c r="P250" i="4"/>
  <c r="BI248" i="4"/>
  <c r="BH248" i="4"/>
  <c r="BG248" i="4"/>
  <c r="BF248" i="4"/>
  <c r="T248" i="4"/>
  <c r="R248" i="4"/>
  <c r="P248" i="4"/>
  <c r="BI247" i="4"/>
  <c r="BH247" i="4"/>
  <c r="BG247" i="4"/>
  <c r="BF247" i="4"/>
  <c r="T247" i="4"/>
  <c r="R247" i="4"/>
  <c r="P247" i="4"/>
  <c r="BI245" i="4"/>
  <c r="BH245" i="4"/>
  <c r="BG245" i="4"/>
  <c r="BF245" i="4"/>
  <c r="T245" i="4"/>
  <c r="R245" i="4"/>
  <c r="P245" i="4"/>
  <c r="BI243" i="4"/>
  <c r="BH243" i="4"/>
  <c r="BG243" i="4"/>
  <c r="BF243" i="4"/>
  <c r="T243" i="4"/>
  <c r="R243" i="4"/>
  <c r="P243" i="4"/>
  <c r="BI229" i="4"/>
  <c r="BH229" i="4"/>
  <c r="BG229" i="4"/>
  <c r="BF229" i="4"/>
  <c r="T229" i="4"/>
  <c r="R229" i="4"/>
  <c r="P229" i="4"/>
  <c r="BI227" i="4"/>
  <c r="BH227" i="4"/>
  <c r="BG227" i="4"/>
  <c r="BF227" i="4"/>
  <c r="T227" i="4"/>
  <c r="R227" i="4"/>
  <c r="P227" i="4"/>
  <c r="BI225" i="4"/>
  <c r="BH225" i="4"/>
  <c r="BG225" i="4"/>
  <c r="BF225" i="4"/>
  <c r="T225" i="4"/>
  <c r="R225" i="4"/>
  <c r="P225" i="4"/>
  <c r="BI223" i="4"/>
  <c r="BH223" i="4"/>
  <c r="BG223" i="4"/>
  <c r="BF223" i="4"/>
  <c r="T223" i="4"/>
  <c r="R223" i="4"/>
  <c r="P223" i="4"/>
  <c r="BI221" i="4"/>
  <c r="BH221" i="4"/>
  <c r="BG221" i="4"/>
  <c r="BF221" i="4"/>
  <c r="T221" i="4"/>
  <c r="R221" i="4"/>
  <c r="P221" i="4"/>
  <c r="BI219" i="4"/>
  <c r="BH219" i="4"/>
  <c r="BG219" i="4"/>
  <c r="BF219" i="4"/>
  <c r="T219" i="4"/>
  <c r="R219" i="4"/>
  <c r="P219" i="4"/>
  <c r="BI217" i="4"/>
  <c r="BH217" i="4"/>
  <c r="BG217" i="4"/>
  <c r="BF217" i="4"/>
  <c r="T217" i="4"/>
  <c r="R217" i="4"/>
  <c r="P217" i="4"/>
  <c r="BI215" i="4"/>
  <c r="BH215" i="4"/>
  <c r="BG215" i="4"/>
  <c r="BF215" i="4"/>
  <c r="T215" i="4"/>
  <c r="R215" i="4"/>
  <c r="P215" i="4"/>
  <c r="BI213" i="4"/>
  <c r="BH213" i="4"/>
  <c r="BG213" i="4"/>
  <c r="BF213" i="4"/>
  <c r="T213" i="4"/>
  <c r="R213" i="4"/>
  <c r="P213" i="4"/>
  <c r="BI211" i="4"/>
  <c r="BH211" i="4"/>
  <c r="BG211" i="4"/>
  <c r="BF211" i="4"/>
  <c r="T211" i="4"/>
  <c r="R211" i="4"/>
  <c r="P211" i="4"/>
  <c r="BI208" i="4"/>
  <c r="BH208" i="4"/>
  <c r="BG208" i="4"/>
  <c r="BF208" i="4"/>
  <c r="T208" i="4"/>
  <c r="R208" i="4"/>
  <c r="P208" i="4"/>
  <c r="BI205" i="4"/>
  <c r="BH205" i="4"/>
  <c r="BG205" i="4"/>
  <c r="BF205" i="4"/>
  <c r="T205" i="4"/>
  <c r="R205" i="4"/>
  <c r="P205" i="4"/>
  <c r="BI203" i="4"/>
  <c r="BH203" i="4"/>
  <c r="BG203" i="4"/>
  <c r="BF203" i="4"/>
  <c r="T203" i="4"/>
  <c r="R203" i="4"/>
  <c r="P203" i="4"/>
  <c r="BI200" i="4"/>
  <c r="BH200" i="4"/>
  <c r="BG200" i="4"/>
  <c r="BF200" i="4"/>
  <c r="T200" i="4"/>
  <c r="R200" i="4"/>
  <c r="P200" i="4"/>
  <c r="BI196" i="4"/>
  <c r="BH196" i="4"/>
  <c r="BG196" i="4"/>
  <c r="BF196" i="4"/>
  <c r="T196" i="4"/>
  <c r="R196" i="4"/>
  <c r="P196" i="4"/>
  <c r="BI190" i="4"/>
  <c r="BH190" i="4"/>
  <c r="BG190" i="4"/>
  <c r="BF190" i="4"/>
  <c r="T190" i="4"/>
  <c r="R190" i="4"/>
  <c r="P190" i="4"/>
  <c r="BI188" i="4"/>
  <c r="BH188" i="4"/>
  <c r="BG188" i="4"/>
  <c r="BF188" i="4"/>
  <c r="T188" i="4"/>
  <c r="R188" i="4"/>
  <c r="P188" i="4"/>
  <c r="BI186" i="4"/>
  <c r="BH186" i="4"/>
  <c r="BG186" i="4"/>
  <c r="BF186" i="4"/>
  <c r="T186" i="4"/>
  <c r="R186" i="4"/>
  <c r="P186" i="4"/>
  <c r="BI177" i="4"/>
  <c r="BH177" i="4"/>
  <c r="BG177" i="4"/>
  <c r="BF177" i="4"/>
  <c r="T177" i="4"/>
  <c r="R177" i="4"/>
  <c r="P177" i="4"/>
  <c r="BI175" i="4"/>
  <c r="BH175" i="4"/>
  <c r="BG175" i="4"/>
  <c r="BF175" i="4"/>
  <c r="T175" i="4"/>
  <c r="R175" i="4"/>
  <c r="P175" i="4"/>
  <c r="BI174" i="4"/>
  <c r="BH174" i="4"/>
  <c r="BG174" i="4"/>
  <c r="BF174" i="4"/>
  <c r="T174" i="4"/>
  <c r="R174" i="4"/>
  <c r="P174" i="4"/>
  <c r="BI172" i="4"/>
  <c r="BH172" i="4"/>
  <c r="BG172" i="4"/>
  <c r="BF172" i="4"/>
  <c r="T172" i="4"/>
  <c r="R172" i="4"/>
  <c r="P172" i="4"/>
  <c r="BI170" i="4"/>
  <c r="BH170" i="4"/>
  <c r="BG170" i="4"/>
  <c r="BF170" i="4"/>
  <c r="T170" i="4"/>
  <c r="R170" i="4"/>
  <c r="P170" i="4"/>
  <c r="BI169" i="4"/>
  <c r="BH169" i="4"/>
  <c r="BG169" i="4"/>
  <c r="BF169" i="4"/>
  <c r="T169" i="4"/>
  <c r="R169" i="4"/>
  <c r="P169" i="4"/>
  <c r="BI167" i="4"/>
  <c r="BH167" i="4"/>
  <c r="BG167" i="4"/>
  <c r="BF167" i="4"/>
  <c r="T167" i="4"/>
  <c r="R167" i="4"/>
  <c r="P167" i="4"/>
  <c r="BI165" i="4"/>
  <c r="BH165" i="4"/>
  <c r="BG165" i="4"/>
  <c r="BF165" i="4"/>
  <c r="T165" i="4"/>
  <c r="R165" i="4"/>
  <c r="P165" i="4"/>
  <c r="BI163" i="4"/>
  <c r="BH163" i="4"/>
  <c r="BG163" i="4"/>
  <c r="BF163" i="4"/>
  <c r="T163" i="4"/>
  <c r="R163" i="4"/>
  <c r="P163" i="4"/>
  <c r="BI159" i="4"/>
  <c r="BH159" i="4"/>
  <c r="BG159" i="4"/>
  <c r="BF159" i="4"/>
  <c r="T159" i="4"/>
  <c r="R159" i="4"/>
  <c r="P159" i="4"/>
  <c r="BI156" i="4"/>
  <c r="BH156" i="4"/>
  <c r="BG156" i="4"/>
  <c r="BF156" i="4"/>
  <c r="T156" i="4"/>
  <c r="R156" i="4"/>
  <c r="P156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J137" i="4"/>
  <c r="J136" i="4"/>
  <c r="F136" i="4"/>
  <c r="F134" i="4"/>
  <c r="E132" i="4"/>
  <c r="BI119" i="4"/>
  <c r="BH119" i="4"/>
  <c r="BG119" i="4"/>
  <c r="BF119" i="4"/>
  <c r="BI118" i="4"/>
  <c r="BH118" i="4"/>
  <c r="BG118" i="4"/>
  <c r="BF118" i="4"/>
  <c r="BE118" i="4"/>
  <c r="BI117" i="4"/>
  <c r="BH117" i="4"/>
  <c r="BG117" i="4"/>
  <c r="BF117" i="4"/>
  <c r="BE117" i="4"/>
  <c r="BI116" i="4"/>
  <c r="BH116" i="4"/>
  <c r="BG116" i="4"/>
  <c r="BF116" i="4"/>
  <c r="BE116" i="4"/>
  <c r="BI115" i="4"/>
  <c r="BH115" i="4"/>
  <c r="BG115" i="4"/>
  <c r="BF115" i="4"/>
  <c r="BE115" i="4"/>
  <c r="BI114" i="4"/>
  <c r="BH114" i="4"/>
  <c r="BG114" i="4"/>
  <c r="BF114" i="4"/>
  <c r="BE114" i="4"/>
  <c r="J92" i="4"/>
  <c r="J91" i="4"/>
  <c r="F91" i="4"/>
  <c r="F89" i="4"/>
  <c r="E87" i="4"/>
  <c r="J18" i="4"/>
  <c r="E18" i="4"/>
  <c r="F137" i="4" s="1"/>
  <c r="J17" i="4"/>
  <c r="J12" i="4"/>
  <c r="J134" i="4" s="1"/>
  <c r="E7" i="4"/>
  <c r="E130" i="4" s="1"/>
  <c r="J39" i="3"/>
  <c r="J38" i="3"/>
  <c r="AY96" i="1" s="1"/>
  <c r="J37" i="3"/>
  <c r="AX96" i="1"/>
  <c r="BI373" i="3"/>
  <c r="BH373" i="3"/>
  <c r="BG373" i="3"/>
  <c r="BF373" i="3"/>
  <c r="T373" i="3"/>
  <c r="R373" i="3"/>
  <c r="P373" i="3"/>
  <c r="BI371" i="3"/>
  <c r="BH371" i="3"/>
  <c r="BG371" i="3"/>
  <c r="BF371" i="3"/>
  <c r="T371" i="3"/>
  <c r="R371" i="3"/>
  <c r="P371" i="3"/>
  <c r="BI369" i="3"/>
  <c r="BH369" i="3"/>
  <c r="BG369" i="3"/>
  <c r="BF369" i="3"/>
  <c r="T369" i="3"/>
  <c r="R369" i="3"/>
  <c r="P369" i="3"/>
  <c r="BI366" i="3"/>
  <c r="BH366" i="3"/>
  <c r="BG366" i="3"/>
  <c r="BF366" i="3"/>
  <c r="T366" i="3"/>
  <c r="R366" i="3"/>
  <c r="P366" i="3"/>
  <c r="BI364" i="3"/>
  <c r="BH364" i="3"/>
  <c r="BG364" i="3"/>
  <c r="BF364" i="3"/>
  <c r="T364" i="3"/>
  <c r="R364" i="3"/>
  <c r="P364" i="3"/>
  <c r="BI361" i="3"/>
  <c r="BH361" i="3"/>
  <c r="BG361" i="3"/>
  <c r="BF361" i="3"/>
  <c r="T361" i="3"/>
  <c r="T360" i="3" s="1"/>
  <c r="R361" i="3"/>
  <c r="R360" i="3" s="1"/>
  <c r="P361" i="3"/>
  <c r="P360" i="3" s="1"/>
  <c r="BI358" i="3"/>
  <c r="BH358" i="3"/>
  <c r="BG358" i="3"/>
  <c r="BF358" i="3"/>
  <c r="T358" i="3"/>
  <c r="T357" i="3"/>
  <c r="R358" i="3"/>
  <c r="R357" i="3"/>
  <c r="P358" i="3"/>
  <c r="P357" i="3"/>
  <c r="BI355" i="3"/>
  <c r="BH355" i="3"/>
  <c r="BG355" i="3"/>
  <c r="BF355" i="3"/>
  <c r="T355" i="3"/>
  <c r="R355" i="3"/>
  <c r="P355" i="3"/>
  <c r="BI354" i="3"/>
  <c r="BH354" i="3"/>
  <c r="BG354" i="3"/>
  <c r="BF354" i="3"/>
  <c r="T354" i="3"/>
  <c r="R354" i="3"/>
  <c r="P354" i="3"/>
  <c r="BI352" i="3"/>
  <c r="BH352" i="3"/>
  <c r="BG352" i="3"/>
  <c r="BF352" i="3"/>
  <c r="T352" i="3"/>
  <c r="R352" i="3"/>
  <c r="P352" i="3"/>
  <c r="BI350" i="3"/>
  <c r="BH350" i="3"/>
  <c r="BG350" i="3"/>
  <c r="BF350" i="3"/>
  <c r="T350" i="3"/>
  <c r="R350" i="3"/>
  <c r="P350" i="3"/>
  <c r="BI348" i="3"/>
  <c r="BH348" i="3"/>
  <c r="BG348" i="3"/>
  <c r="BF348" i="3"/>
  <c r="T348" i="3"/>
  <c r="R348" i="3"/>
  <c r="P348" i="3"/>
  <c r="BI346" i="3"/>
  <c r="BH346" i="3"/>
  <c r="BG346" i="3"/>
  <c r="BF346" i="3"/>
  <c r="T346" i="3"/>
  <c r="R346" i="3"/>
  <c r="P346" i="3"/>
  <c r="BI344" i="3"/>
  <c r="BH344" i="3"/>
  <c r="BG344" i="3"/>
  <c r="BF344" i="3"/>
  <c r="T344" i="3"/>
  <c r="R344" i="3"/>
  <c r="P344" i="3"/>
  <c r="BI342" i="3"/>
  <c r="BH342" i="3"/>
  <c r="BG342" i="3"/>
  <c r="BF342" i="3"/>
  <c r="T342" i="3"/>
  <c r="R342" i="3"/>
  <c r="P342" i="3"/>
  <c r="BI340" i="3"/>
  <c r="BH340" i="3"/>
  <c r="BG340" i="3"/>
  <c r="BF340" i="3"/>
  <c r="T340" i="3"/>
  <c r="R340" i="3"/>
  <c r="P340" i="3"/>
  <c r="BI338" i="3"/>
  <c r="BH338" i="3"/>
  <c r="BG338" i="3"/>
  <c r="BF338" i="3"/>
  <c r="T338" i="3"/>
  <c r="R338" i="3"/>
  <c r="P338" i="3"/>
  <c r="BI336" i="3"/>
  <c r="BH336" i="3"/>
  <c r="BG336" i="3"/>
  <c r="BF336" i="3"/>
  <c r="T336" i="3"/>
  <c r="R336" i="3"/>
  <c r="P336" i="3"/>
  <c r="BI334" i="3"/>
  <c r="BH334" i="3"/>
  <c r="BG334" i="3"/>
  <c r="BF334" i="3"/>
  <c r="T334" i="3"/>
  <c r="R334" i="3"/>
  <c r="P334" i="3"/>
  <c r="BI332" i="3"/>
  <c r="BH332" i="3"/>
  <c r="BG332" i="3"/>
  <c r="BF332" i="3"/>
  <c r="T332" i="3"/>
  <c r="R332" i="3"/>
  <c r="P332" i="3"/>
  <c r="BI330" i="3"/>
  <c r="BH330" i="3"/>
  <c r="BG330" i="3"/>
  <c r="BF330" i="3"/>
  <c r="T330" i="3"/>
  <c r="R330" i="3"/>
  <c r="P330" i="3"/>
  <c r="BI328" i="3"/>
  <c r="BH328" i="3"/>
  <c r="BG328" i="3"/>
  <c r="BF328" i="3"/>
  <c r="T328" i="3"/>
  <c r="R328" i="3"/>
  <c r="P328" i="3"/>
  <c r="BI325" i="3"/>
  <c r="BH325" i="3"/>
  <c r="BG325" i="3"/>
  <c r="BF325" i="3"/>
  <c r="T325" i="3"/>
  <c r="R325" i="3"/>
  <c r="P325" i="3"/>
  <c r="BI323" i="3"/>
  <c r="BH323" i="3"/>
  <c r="BG323" i="3"/>
  <c r="BF323" i="3"/>
  <c r="T323" i="3"/>
  <c r="R323" i="3"/>
  <c r="P323" i="3"/>
  <c r="BI321" i="3"/>
  <c r="BH321" i="3"/>
  <c r="BG321" i="3"/>
  <c r="BF321" i="3"/>
  <c r="T321" i="3"/>
  <c r="R321" i="3"/>
  <c r="P321" i="3"/>
  <c r="BI319" i="3"/>
  <c r="BH319" i="3"/>
  <c r="BG319" i="3"/>
  <c r="BF319" i="3"/>
  <c r="T319" i="3"/>
  <c r="R319" i="3"/>
  <c r="P319" i="3"/>
  <c r="BI317" i="3"/>
  <c r="BH317" i="3"/>
  <c r="BG317" i="3"/>
  <c r="BF317" i="3"/>
  <c r="T317" i="3"/>
  <c r="R317" i="3"/>
  <c r="P317" i="3"/>
  <c r="BI315" i="3"/>
  <c r="BH315" i="3"/>
  <c r="BG315" i="3"/>
  <c r="BF315" i="3"/>
  <c r="T315" i="3"/>
  <c r="R315" i="3"/>
  <c r="P315" i="3"/>
  <c r="BI314" i="3"/>
  <c r="BH314" i="3"/>
  <c r="BG314" i="3"/>
  <c r="BF314" i="3"/>
  <c r="T314" i="3"/>
  <c r="R314" i="3"/>
  <c r="P314" i="3"/>
  <c r="BI312" i="3"/>
  <c r="BH312" i="3"/>
  <c r="BG312" i="3"/>
  <c r="BF312" i="3"/>
  <c r="T312" i="3"/>
  <c r="R312" i="3"/>
  <c r="P312" i="3"/>
  <c r="BI311" i="3"/>
  <c r="BH311" i="3"/>
  <c r="BG311" i="3"/>
  <c r="BF311" i="3"/>
  <c r="T311" i="3"/>
  <c r="R311" i="3"/>
  <c r="P311" i="3"/>
  <c r="BI309" i="3"/>
  <c r="BH309" i="3"/>
  <c r="BG309" i="3"/>
  <c r="BF309" i="3"/>
  <c r="T309" i="3"/>
  <c r="R309" i="3"/>
  <c r="P309" i="3"/>
  <c r="BI308" i="3"/>
  <c r="BH308" i="3"/>
  <c r="BG308" i="3"/>
  <c r="BF308" i="3"/>
  <c r="T308" i="3"/>
  <c r="R308" i="3"/>
  <c r="P308" i="3"/>
  <c r="BI306" i="3"/>
  <c r="BH306" i="3"/>
  <c r="BG306" i="3"/>
  <c r="BF306" i="3"/>
  <c r="T306" i="3"/>
  <c r="R306" i="3"/>
  <c r="P306" i="3"/>
  <c r="BI305" i="3"/>
  <c r="BH305" i="3"/>
  <c r="BG305" i="3"/>
  <c r="BF305" i="3"/>
  <c r="T305" i="3"/>
  <c r="R305" i="3"/>
  <c r="P305" i="3"/>
  <c r="BI303" i="3"/>
  <c r="BH303" i="3"/>
  <c r="BG303" i="3"/>
  <c r="BF303" i="3"/>
  <c r="T303" i="3"/>
  <c r="R303" i="3"/>
  <c r="P303" i="3"/>
  <c r="BI302" i="3"/>
  <c r="BH302" i="3"/>
  <c r="BG302" i="3"/>
  <c r="BF302" i="3"/>
  <c r="T302" i="3"/>
  <c r="R302" i="3"/>
  <c r="P302" i="3"/>
  <c r="BI300" i="3"/>
  <c r="BH300" i="3"/>
  <c r="BG300" i="3"/>
  <c r="BF300" i="3"/>
  <c r="T300" i="3"/>
  <c r="R300" i="3"/>
  <c r="P300" i="3"/>
  <c r="BI299" i="3"/>
  <c r="BH299" i="3"/>
  <c r="BG299" i="3"/>
  <c r="BF299" i="3"/>
  <c r="T299" i="3"/>
  <c r="R299" i="3"/>
  <c r="P299" i="3"/>
  <c r="BI297" i="3"/>
  <c r="BH297" i="3"/>
  <c r="BG297" i="3"/>
  <c r="BF297" i="3"/>
  <c r="T297" i="3"/>
  <c r="R297" i="3"/>
  <c r="P297" i="3"/>
  <c r="BI296" i="3"/>
  <c r="BH296" i="3"/>
  <c r="BG296" i="3"/>
  <c r="BF296" i="3"/>
  <c r="T296" i="3"/>
  <c r="R296" i="3"/>
  <c r="P296" i="3"/>
  <c r="BI292" i="3"/>
  <c r="BH292" i="3"/>
  <c r="BG292" i="3"/>
  <c r="BF292" i="3"/>
  <c r="T292" i="3"/>
  <c r="R292" i="3"/>
  <c r="P292" i="3"/>
  <c r="BI290" i="3"/>
  <c r="BH290" i="3"/>
  <c r="BG290" i="3"/>
  <c r="BF290" i="3"/>
  <c r="T290" i="3"/>
  <c r="R290" i="3"/>
  <c r="P290" i="3"/>
  <c r="BI288" i="3"/>
  <c r="BH288" i="3"/>
  <c r="BG288" i="3"/>
  <c r="BF288" i="3"/>
  <c r="T288" i="3"/>
  <c r="R288" i="3"/>
  <c r="P288" i="3"/>
  <c r="BI284" i="3"/>
  <c r="BH284" i="3"/>
  <c r="BG284" i="3"/>
  <c r="BF284" i="3"/>
  <c r="T284" i="3"/>
  <c r="R284" i="3"/>
  <c r="P284" i="3"/>
  <c r="BI282" i="3"/>
  <c r="BH282" i="3"/>
  <c r="BG282" i="3"/>
  <c r="BF282" i="3"/>
  <c r="T282" i="3"/>
  <c r="R282" i="3"/>
  <c r="P282" i="3"/>
  <c r="BI280" i="3"/>
  <c r="BH280" i="3"/>
  <c r="BG280" i="3"/>
  <c r="BF280" i="3"/>
  <c r="T280" i="3"/>
  <c r="R280" i="3"/>
  <c r="P280" i="3"/>
  <c r="BI276" i="3"/>
  <c r="BH276" i="3"/>
  <c r="BG276" i="3"/>
  <c r="BF276" i="3"/>
  <c r="T276" i="3"/>
  <c r="R276" i="3"/>
  <c r="P276" i="3"/>
  <c r="BI275" i="3"/>
  <c r="BH275" i="3"/>
  <c r="BG275" i="3"/>
  <c r="BF275" i="3"/>
  <c r="T275" i="3"/>
  <c r="R275" i="3"/>
  <c r="P275" i="3"/>
  <c r="BI273" i="3"/>
  <c r="BH273" i="3"/>
  <c r="BG273" i="3"/>
  <c r="BF273" i="3"/>
  <c r="T273" i="3"/>
  <c r="R273" i="3"/>
  <c r="P273" i="3"/>
  <c r="BI271" i="3"/>
  <c r="BH271" i="3"/>
  <c r="BG271" i="3"/>
  <c r="BF271" i="3"/>
  <c r="T271" i="3"/>
  <c r="R271" i="3"/>
  <c r="P271" i="3"/>
  <c r="BI269" i="3"/>
  <c r="BH269" i="3"/>
  <c r="BG269" i="3"/>
  <c r="BF269" i="3"/>
  <c r="T269" i="3"/>
  <c r="R269" i="3"/>
  <c r="P269" i="3"/>
  <c r="BI267" i="3"/>
  <c r="BH267" i="3"/>
  <c r="BG267" i="3"/>
  <c r="BF267" i="3"/>
  <c r="T267" i="3"/>
  <c r="R267" i="3"/>
  <c r="P267" i="3"/>
  <c r="BI265" i="3"/>
  <c r="BH265" i="3"/>
  <c r="BG265" i="3"/>
  <c r="BF265" i="3"/>
  <c r="T265" i="3"/>
  <c r="R265" i="3"/>
  <c r="P265" i="3"/>
  <c r="BI260" i="3"/>
  <c r="BH260" i="3"/>
  <c r="BG260" i="3"/>
  <c r="BF260" i="3"/>
  <c r="T260" i="3"/>
  <c r="R260" i="3"/>
  <c r="P260" i="3"/>
  <c r="BI259" i="3"/>
  <c r="BH259" i="3"/>
  <c r="BG259" i="3"/>
  <c r="BF259" i="3"/>
  <c r="T259" i="3"/>
  <c r="R259" i="3"/>
  <c r="P259" i="3"/>
  <c r="BI257" i="3"/>
  <c r="BH257" i="3"/>
  <c r="BG257" i="3"/>
  <c r="BF257" i="3"/>
  <c r="T257" i="3"/>
  <c r="R257" i="3"/>
  <c r="P257" i="3"/>
  <c r="BI255" i="3"/>
  <c r="BH255" i="3"/>
  <c r="BG255" i="3"/>
  <c r="BF255" i="3"/>
  <c r="T255" i="3"/>
  <c r="R255" i="3"/>
  <c r="P255" i="3"/>
  <c r="BI249" i="3"/>
  <c r="BH249" i="3"/>
  <c r="BG249" i="3"/>
  <c r="BF249" i="3"/>
  <c r="T249" i="3"/>
  <c r="R249" i="3"/>
  <c r="P249" i="3"/>
  <c r="BI247" i="3"/>
  <c r="BH247" i="3"/>
  <c r="BG247" i="3"/>
  <c r="BF247" i="3"/>
  <c r="T247" i="3"/>
  <c r="R247" i="3"/>
  <c r="P247" i="3"/>
  <c r="BI245" i="3"/>
  <c r="BH245" i="3"/>
  <c r="BG245" i="3"/>
  <c r="BF245" i="3"/>
  <c r="T245" i="3"/>
  <c r="R245" i="3"/>
  <c r="P245" i="3"/>
  <c r="BI243" i="3"/>
  <c r="BH243" i="3"/>
  <c r="BG243" i="3"/>
  <c r="BF243" i="3"/>
  <c r="T243" i="3"/>
  <c r="R243" i="3"/>
  <c r="P243" i="3"/>
  <c r="BI241" i="3"/>
  <c r="BH241" i="3"/>
  <c r="BG241" i="3"/>
  <c r="BF241" i="3"/>
  <c r="T241" i="3"/>
  <c r="R241" i="3"/>
  <c r="P241" i="3"/>
  <c r="BI238" i="3"/>
  <c r="BH238" i="3"/>
  <c r="BG238" i="3"/>
  <c r="BF238" i="3"/>
  <c r="T238" i="3"/>
  <c r="R238" i="3"/>
  <c r="P238" i="3"/>
  <c r="BI227" i="3"/>
  <c r="BH227" i="3"/>
  <c r="BG227" i="3"/>
  <c r="BF227" i="3"/>
  <c r="T227" i="3"/>
  <c r="R227" i="3"/>
  <c r="P227" i="3"/>
  <c r="BI225" i="3"/>
  <c r="BH225" i="3"/>
  <c r="BG225" i="3"/>
  <c r="BF225" i="3"/>
  <c r="T225" i="3"/>
  <c r="R225" i="3"/>
  <c r="P225" i="3"/>
  <c r="BI223" i="3"/>
  <c r="BH223" i="3"/>
  <c r="BG223" i="3"/>
  <c r="BF223" i="3"/>
  <c r="T223" i="3"/>
  <c r="R223" i="3"/>
  <c r="P223" i="3"/>
  <c r="BI221" i="3"/>
  <c r="BH221" i="3"/>
  <c r="BG221" i="3"/>
  <c r="BF221" i="3"/>
  <c r="T221" i="3"/>
  <c r="R221" i="3"/>
  <c r="P221" i="3"/>
  <c r="BI219" i="3"/>
  <c r="BH219" i="3"/>
  <c r="BG219" i="3"/>
  <c r="BF219" i="3"/>
  <c r="T219" i="3"/>
  <c r="R219" i="3"/>
  <c r="P219" i="3"/>
  <c r="BI217" i="3"/>
  <c r="BH217" i="3"/>
  <c r="BG217" i="3"/>
  <c r="BF217" i="3"/>
  <c r="T217" i="3"/>
  <c r="R217" i="3"/>
  <c r="P217" i="3"/>
  <c r="BI215" i="3"/>
  <c r="BH215" i="3"/>
  <c r="BG215" i="3"/>
  <c r="BF215" i="3"/>
  <c r="T215" i="3"/>
  <c r="R215" i="3"/>
  <c r="P215" i="3"/>
  <c r="BI213" i="3"/>
  <c r="BH213" i="3"/>
  <c r="BG213" i="3"/>
  <c r="BF213" i="3"/>
  <c r="T213" i="3"/>
  <c r="R213" i="3"/>
  <c r="P213" i="3"/>
  <c r="BI211" i="3"/>
  <c r="BH211" i="3"/>
  <c r="BG211" i="3"/>
  <c r="BF211" i="3"/>
  <c r="T211" i="3"/>
  <c r="R211" i="3"/>
  <c r="P211" i="3"/>
  <c r="BI209" i="3"/>
  <c r="BH209" i="3"/>
  <c r="BG209" i="3"/>
  <c r="BF209" i="3"/>
  <c r="T209" i="3"/>
  <c r="R209" i="3"/>
  <c r="P209" i="3"/>
  <c r="BI207" i="3"/>
  <c r="BH207" i="3"/>
  <c r="BG207" i="3"/>
  <c r="BF207" i="3"/>
  <c r="T207" i="3"/>
  <c r="R207" i="3"/>
  <c r="P207" i="3"/>
  <c r="BI205" i="3"/>
  <c r="BH205" i="3"/>
  <c r="BG205" i="3"/>
  <c r="BF205" i="3"/>
  <c r="T205" i="3"/>
  <c r="R205" i="3"/>
  <c r="P205" i="3"/>
  <c r="BI202" i="3"/>
  <c r="BH202" i="3"/>
  <c r="BG202" i="3"/>
  <c r="BF202" i="3"/>
  <c r="T202" i="3"/>
  <c r="R202" i="3"/>
  <c r="P202" i="3"/>
  <c r="BI200" i="3"/>
  <c r="BH200" i="3"/>
  <c r="BG200" i="3"/>
  <c r="BF200" i="3"/>
  <c r="T200" i="3"/>
  <c r="R200" i="3"/>
  <c r="P200" i="3"/>
  <c r="BI195" i="3"/>
  <c r="BH195" i="3"/>
  <c r="BG195" i="3"/>
  <c r="BF195" i="3"/>
  <c r="T195" i="3"/>
  <c r="R195" i="3"/>
  <c r="P195" i="3"/>
  <c r="BI191" i="3"/>
  <c r="BH191" i="3"/>
  <c r="BG191" i="3"/>
  <c r="BF191" i="3"/>
  <c r="T191" i="3"/>
  <c r="R191" i="3"/>
  <c r="P191" i="3"/>
  <c r="BI185" i="3"/>
  <c r="BH185" i="3"/>
  <c r="BG185" i="3"/>
  <c r="BF185" i="3"/>
  <c r="T185" i="3"/>
  <c r="R185" i="3"/>
  <c r="P185" i="3"/>
  <c r="BI183" i="3"/>
  <c r="BH183" i="3"/>
  <c r="BG183" i="3"/>
  <c r="BF183" i="3"/>
  <c r="T183" i="3"/>
  <c r="R183" i="3"/>
  <c r="P183" i="3"/>
  <c r="BI181" i="3"/>
  <c r="BH181" i="3"/>
  <c r="BG181" i="3"/>
  <c r="BF181" i="3"/>
  <c r="T181" i="3"/>
  <c r="R181" i="3"/>
  <c r="P181" i="3"/>
  <c r="BI173" i="3"/>
  <c r="BH173" i="3"/>
  <c r="BG173" i="3"/>
  <c r="BF173" i="3"/>
  <c r="T173" i="3"/>
  <c r="R173" i="3"/>
  <c r="P173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2" i="3"/>
  <c r="BH162" i="3"/>
  <c r="BG162" i="3"/>
  <c r="BF162" i="3"/>
  <c r="T162" i="3"/>
  <c r="R162" i="3"/>
  <c r="P162" i="3"/>
  <c r="BI158" i="3"/>
  <c r="BH158" i="3"/>
  <c r="BG158" i="3"/>
  <c r="BF158" i="3"/>
  <c r="T158" i="3"/>
  <c r="R158" i="3"/>
  <c r="P158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J136" i="3"/>
  <c r="J135" i="3"/>
  <c r="F135" i="3"/>
  <c r="F133" i="3"/>
  <c r="E131" i="3"/>
  <c r="BI118" i="3"/>
  <c r="BH118" i="3"/>
  <c r="BG118" i="3"/>
  <c r="BF118" i="3"/>
  <c r="BI117" i="3"/>
  <c r="BH117" i="3"/>
  <c r="BG117" i="3"/>
  <c r="BF117" i="3"/>
  <c r="BE117" i="3"/>
  <c r="BI116" i="3"/>
  <c r="BH116" i="3"/>
  <c r="BG116" i="3"/>
  <c r="BF116" i="3"/>
  <c r="BE116" i="3"/>
  <c r="BI115" i="3"/>
  <c r="BH115" i="3"/>
  <c r="BG115" i="3"/>
  <c r="BF115" i="3"/>
  <c r="BE115" i="3"/>
  <c r="BI114" i="3"/>
  <c r="BH114" i="3"/>
  <c r="BG114" i="3"/>
  <c r="BF114" i="3"/>
  <c r="BE114" i="3"/>
  <c r="BI113" i="3"/>
  <c r="BH113" i="3"/>
  <c r="BG113" i="3"/>
  <c r="BF113" i="3"/>
  <c r="BE113" i="3"/>
  <c r="J92" i="3"/>
  <c r="J91" i="3"/>
  <c r="F91" i="3"/>
  <c r="F89" i="3"/>
  <c r="E87" i="3"/>
  <c r="J18" i="3"/>
  <c r="E18" i="3"/>
  <c r="F136" i="3" s="1"/>
  <c r="J17" i="3"/>
  <c r="J12" i="3"/>
  <c r="J89" i="3"/>
  <c r="E7" i="3"/>
  <c r="E129" i="3" s="1"/>
  <c r="J39" i="2"/>
  <c r="J38" i="2"/>
  <c r="AY95" i="1" s="1"/>
  <c r="J37" i="2"/>
  <c r="AX95" i="1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J129" i="2"/>
  <c r="J128" i="2"/>
  <c r="F128" i="2"/>
  <c r="F126" i="2"/>
  <c r="E124" i="2"/>
  <c r="BI111" i="2"/>
  <c r="BH111" i="2"/>
  <c r="BG111" i="2"/>
  <c r="BF111" i="2"/>
  <c r="BI110" i="2"/>
  <c r="BH110" i="2"/>
  <c r="BG110" i="2"/>
  <c r="BF110" i="2"/>
  <c r="BE110" i="2"/>
  <c r="BI109" i="2"/>
  <c r="BH109" i="2"/>
  <c r="BG109" i="2"/>
  <c r="BF109" i="2"/>
  <c r="BE109" i="2"/>
  <c r="BI108" i="2"/>
  <c r="BH108" i="2"/>
  <c r="BG108" i="2"/>
  <c r="BF108" i="2"/>
  <c r="BE108" i="2"/>
  <c r="BI107" i="2"/>
  <c r="BH107" i="2"/>
  <c r="BG107" i="2"/>
  <c r="BF107" i="2"/>
  <c r="BE107" i="2"/>
  <c r="BI106" i="2"/>
  <c r="BH106" i="2"/>
  <c r="BG106" i="2"/>
  <c r="BF106" i="2"/>
  <c r="BE106" i="2"/>
  <c r="J92" i="2"/>
  <c r="J91" i="2"/>
  <c r="F91" i="2"/>
  <c r="F89" i="2"/>
  <c r="E87" i="2"/>
  <c r="J18" i="2"/>
  <c r="E18" i="2"/>
  <c r="F129" i="2" s="1"/>
  <c r="J17" i="2"/>
  <c r="J12" i="2"/>
  <c r="J126" i="2"/>
  <c r="E7" i="2"/>
  <c r="E122" i="2" s="1"/>
  <c r="L90" i="1"/>
  <c r="AM90" i="1"/>
  <c r="AM89" i="1"/>
  <c r="L89" i="1"/>
  <c r="AM87" i="1"/>
  <c r="L87" i="1"/>
  <c r="L85" i="1"/>
  <c r="L84" i="1"/>
  <c r="BK193" i="2"/>
  <c r="BK190" i="2"/>
  <c r="BK183" i="2"/>
  <c r="J164" i="2"/>
  <c r="J161" i="2"/>
  <c r="J153" i="2"/>
  <c r="BK146" i="2"/>
  <c r="J186" i="2"/>
  <c r="BK181" i="2"/>
  <c r="BK173" i="2"/>
  <c r="J169" i="2"/>
  <c r="BK164" i="2"/>
  <c r="J147" i="2"/>
  <c r="AS94" i="1"/>
  <c r="J371" i="3"/>
  <c r="J323" i="3"/>
  <c r="BK302" i="3"/>
  <c r="J273" i="3"/>
  <c r="J223" i="3"/>
  <c r="J185" i="3"/>
  <c r="BK364" i="3"/>
  <c r="J332" i="3"/>
  <c r="J305" i="3"/>
  <c r="BK223" i="3"/>
  <c r="BK195" i="3"/>
  <c r="J151" i="3"/>
  <c r="J364" i="3"/>
  <c r="BK352" i="3"/>
  <c r="BK342" i="3"/>
  <c r="J328" i="3"/>
  <c r="BK317" i="3"/>
  <c r="BK308" i="3"/>
  <c r="BK300" i="3"/>
  <c r="J290" i="3"/>
  <c r="BK275" i="3"/>
  <c r="BK265" i="3"/>
  <c r="BK247" i="3"/>
  <c r="BK238" i="3"/>
  <c r="BK213" i="3"/>
  <c r="BK207" i="3"/>
  <c r="J183" i="3"/>
  <c r="BK168" i="3"/>
  <c r="BK144" i="3"/>
  <c r="J317" i="3"/>
  <c r="J282" i="3"/>
  <c r="BK259" i="3"/>
  <c r="J221" i="3"/>
  <c r="BK166" i="3"/>
  <c r="BK381" i="4"/>
  <c r="J327" i="4"/>
  <c r="BK305" i="4"/>
  <c r="J273" i="4"/>
  <c r="J250" i="4"/>
  <c r="BK227" i="4"/>
  <c r="J215" i="4"/>
  <c r="J282" i="4"/>
  <c r="J229" i="4"/>
  <c r="J208" i="4"/>
  <c r="J371" i="4"/>
  <c r="J333" i="4"/>
  <c r="J316" i="4"/>
  <c r="J262" i="4"/>
  <c r="BK243" i="4"/>
  <c r="J200" i="4"/>
  <c r="BK156" i="4"/>
  <c r="J402" i="4"/>
  <c r="BK388" i="4"/>
  <c r="BK377" i="4"/>
  <c r="BK367" i="4"/>
  <c r="J355" i="4"/>
  <c r="BK346" i="4"/>
  <c r="J337" i="4"/>
  <c r="BK329" i="4"/>
  <c r="J321" i="4"/>
  <c r="J312" i="4"/>
  <c r="J305" i="4"/>
  <c r="J296" i="4"/>
  <c r="BK288" i="4"/>
  <c r="BK278" i="4"/>
  <c r="J268" i="4"/>
  <c r="BK258" i="4"/>
  <c r="J217" i="4"/>
  <c r="J174" i="4"/>
  <c r="J159" i="4"/>
  <c r="BK252" i="5"/>
  <c r="J209" i="5"/>
  <c r="BK185" i="5"/>
  <c r="J151" i="5"/>
  <c r="BK261" i="5"/>
  <c r="J236" i="5"/>
  <c r="BK219" i="5"/>
  <c r="J186" i="5"/>
  <c r="BK167" i="5"/>
  <c r="BK154" i="5"/>
  <c r="J145" i="5"/>
  <c r="J207" i="5"/>
  <c r="BK285" i="5"/>
  <c r="BK277" i="5"/>
  <c r="J264" i="5"/>
  <c r="BK247" i="5"/>
  <c r="BK241" i="5"/>
  <c r="J234" i="5"/>
  <c r="J231" i="5"/>
  <c r="BK224" i="5"/>
  <c r="J217" i="5"/>
  <c r="BK203" i="5"/>
  <c r="J197" i="5"/>
  <c r="BK156" i="5"/>
  <c r="BK196" i="2"/>
  <c r="BK191" i="2"/>
  <c r="J190" i="2"/>
  <c r="BK166" i="2"/>
  <c r="BK163" i="2"/>
  <c r="J159" i="2"/>
  <c r="BK150" i="2"/>
  <c r="BK139" i="2"/>
  <c r="BK186" i="2"/>
  <c r="J181" i="2"/>
  <c r="J176" i="2"/>
  <c r="J171" i="2"/>
  <c r="BK165" i="2"/>
  <c r="BK153" i="2"/>
  <c r="BK137" i="2"/>
  <c r="BK161" i="2"/>
  <c r="BK154" i="2"/>
  <c r="BK140" i="2"/>
  <c r="J340" i="3"/>
  <c r="J315" i="3"/>
  <c r="J284" i="3"/>
  <c r="BK255" i="3"/>
  <c r="BK191" i="3"/>
  <c r="J144" i="3"/>
  <c r="J350" i="3"/>
  <c r="BK321" i="3"/>
  <c r="BK303" i="3"/>
  <c r="J219" i="3"/>
  <c r="J171" i="3"/>
  <c r="J369" i="3"/>
  <c r="BK358" i="3"/>
  <c r="J348" i="3"/>
  <c r="BK338" i="3"/>
  <c r="BK323" i="3"/>
  <c r="BK314" i="3"/>
  <c r="J300" i="3"/>
  <c r="BK296" i="3"/>
  <c r="BK282" i="3"/>
  <c r="BK271" i="3"/>
  <c r="BK260" i="3"/>
  <c r="BK245" i="3"/>
  <c r="J227" i="3"/>
  <c r="BK217" i="3"/>
  <c r="J205" i="3"/>
  <c r="J181" i="3"/>
  <c r="BK162" i="3"/>
  <c r="J352" i="3"/>
  <c r="J325" i="3"/>
  <c r="BK297" i="3"/>
  <c r="J265" i="3"/>
  <c r="BK249" i="3"/>
  <c r="J170" i="3"/>
  <c r="J375" i="4"/>
  <c r="BK325" i="4"/>
  <c r="BK294" i="4"/>
  <c r="BK250" i="4"/>
  <c r="BK229" i="4"/>
  <c r="J219" i="4"/>
  <c r="J395" i="4"/>
  <c r="J361" i="4"/>
  <c r="BK324" i="4"/>
  <c r="BK268" i="4"/>
  <c r="BK219" i="4"/>
  <c r="J145" i="4"/>
  <c r="J359" i="4"/>
  <c r="J322" i="4"/>
  <c r="J313" i="4"/>
  <c r="J247" i="4"/>
  <c r="J211" i="4"/>
  <c r="BK172" i="4"/>
  <c r="BK404" i="4"/>
  <c r="BK395" i="4"/>
  <c r="J385" i="4"/>
  <c r="BK371" i="4"/>
  <c r="BK363" i="4"/>
  <c r="BK351" i="4"/>
  <c r="BK341" i="4"/>
  <c r="BK333" i="4"/>
  <c r="BK322" i="4"/>
  <c r="J315" i="4"/>
  <c r="BK306" i="4"/>
  <c r="J294" i="4"/>
  <c r="BK282" i="4"/>
  <c r="BK273" i="4"/>
  <c r="J260" i="4"/>
  <c r="BK215" i="4"/>
  <c r="J169" i="4"/>
  <c r="BK143" i="4"/>
  <c r="J241" i="5"/>
  <c r="J172" i="5"/>
  <c r="J158" i="5"/>
  <c r="BK272" i="5"/>
  <c r="J247" i="5"/>
  <c r="J226" i="5"/>
  <c r="BK193" i="5"/>
  <c r="BK183" i="5"/>
  <c r="BK158" i="5"/>
  <c r="J149" i="5"/>
  <c r="BK222" i="5"/>
  <c r="BK163" i="5"/>
  <c r="J282" i="5"/>
  <c r="J275" i="5"/>
  <c r="J267" i="5"/>
  <c r="J250" i="5"/>
  <c r="BK244" i="5"/>
  <c r="BK236" i="5"/>
  <c r="BK226" i="5"/>
  <c r="J219" i="5"/>
  <c r="BK207" i="5"/>
  <c r="J199" i="5"/>
  <c r="J167" i="5"/>
  <c r="J147" i="5"/>
  <c r="J152" i="2"/>
  <c r="BK142" i="2"/>
  <c r="J193" i="2"/>
  <c r="BK195" i="2"/>
  <c r="BK185" i="2"/>
  <c r="J183" i="2"/>
  <c r="BK180" i="2"/>
  <c r="BK176" i="2"/>
  <c r="J173" i="2"/>
  <c r="BK169" i="2"/>
  <c r="BK168" i="2"/>
  <c r="J166" i="2"/>
  <c r="J163" i="2"/>
  <c r="J154" i="2"/>
  <c r="J150" i="2"/>
  <c r="J140" i="2"/>
  <c r="BK135" i="2"/>
  <c r="J188" i="2"/>
  <c r="BK159" i="2"/>
  <c r="J157" i="2"/>
  <c r="BK152" i="2"/>
  <c r="BK147" i="2"/>
  <c r="J144" i="2"/>
  <c r="J139" i="2"/>
  <c r="BK373" i="3"/>
  <c r="J354" i="3"/>
  <c r="J346" i="3"/>
  <c r="J330" i="3"/>
  <c r="J319" i="3"/>
  <c r="J308" i="3"/>
  <c r="BK292" i="3"/>
  <c r="BK280" i="3"/>
  <c r="BK269" i="3"/>
  <c r="J247" i="3"/>
  <c r="BK227" i="3"/>
  <c r="J215" i="3"/>
  <c r="J200" i="3"/>
  <c r="BK173" i="3"/>
  <c r="J158" i="3"/>
  <c r="BK361" i="3"/>
  <c r="J355" i="3"/>
  <c r="J342" i="3"/>
  <c r="BK334" i="3"/>
  <c r="BK328" i="3"/>
  <c r="J312" i="3"/>
  <c r="J306" i="3"/>
  <c r="J280" i="3"/>
  <c r="J267" i="3"/>
  <c r="J225" i="3"/>
  <c r="J217" i="3"/>
  <c r="J209" i="3"/>
  <c r="J202" i="3"/>
  <c r="BK181" i="3"/>
  <c r="J162" i="3"/>
  <c r="J153" i="3"/>
  <c r="BK371" i="3"/>
  <c r="BK369" i="3"/>
  <c r="BK366" i="3"/>
  <c r="J361" i="3"/>
  <c r="BK354" i="3"/>
  <c r="BK350" i="3"/>
  <c r="BK346" i="3"/>
  <c r="BK340" i="3"/>
  <c r="BK332" i="3"/>
  <c r="BK330" i="3"/>
  <c r="BK325" i="3"/>
  <c r="BK319" i="3"/>
  <c r="BK315" i="3"/>
  <c r="BK312" i="3"/>
  <c r="BK309" i="3"/>
  <c r="BK306" i="3"/>
  <c r="BK305" i="3"/>
  <c r="BK299" i="3"/>
  <c r="J297" i="3"/>
  <c r="J288" i="3"/>
  <c r="BK284" i="3"/>
  <c r="J276" i="3"/>
  <c r="BK273" i="3"/>
  <c r="BK267" i="3"/>
  <c r="J259" i="3"/>
  <c r="J257" i="3"/>
  <c r="J249" i="3"/>
  <c r="J243" i="3"/>
  <c r="J241" i="3"/>
  <c r="BK225" i="3"/>
  <c r="BK221" i="3"/>
  <c r="BK219" i="3"/>
  <c r="BK215" i="3"/>
  <c r="J213" i="3"/>
  <c r="BK209" i="3"/>
  <c r="BK202" i="3"/>
  <c r="J195" i="3"/>
  <c r="BK185" i="3"/>
  <c r="BK170" i="3"/>
  <c r="J168" i="3"/>
  <c r="BK153" i="3"/>
  <c r="J146" i="3"/>
  <c r="J142" i="3"/>
  <c r="J358" i="3"/>
  <c r="BK348" i="3"/>
  <c r="J336" i="3"/>
  <c r="J314" i="3"/>
  <c r="J303" i="3"/>
  <c r="J296" i="3"/>
  <c r="J292" i="3"/>
  <c r="J275" i="3"/>
  <c r="J260" i="3"/>
  <c r="J245" i="3"/>
  <c r="BK241" i="3"/>
  <c r="J207" i="3"/>
  <c r="J173" i="3"/>
  <c r="BK158" i="3"/>
  <c r="BK142" i="3"/>
  <c r="J399" i="4"/>
  <c r="J341" i="4"/>
  <c r="BK335" i="4"/>
  <c r="J331" i="4"/>
  <c r="BK319" i="4"/>
  <c r="BK312" i="4"/>
  <c r="BK301" i="4"/>
  <c r="J266" i="4"/>
  <c r="J256" i="4"/>
  <c r="J252" i="4"/>
  <c r="BK248" i="4"/>
  <c r="BK247" i="4"/>
  <c r="J225" i="4"/>
  <c r="J223" i="4"/>
  <c r="BK217" i="4"/>
  <c r="BK211" i="4"/>
  <c r="BK208" i="4"/>
  <c r="BK205" i="4"/>
  <c r="BK203" i="4"/>
  <c r="BK200" i="4"/>
  <c r="J196" i="4"/>
  <c r="J190" i="4"/>
  <c r="BK188" i="4"/>
  <c r="BK186" i="4"/>
  <c r="J186" i="4"/>
  <c r="J177" i="4"/>
  <c r="J175" i="4"/>
  <c r="BK174" i="4"/>
  <c r="J172" i="4"/>
  <c r="J170" i="4"/>
  <c r="BK169" i="4"/>
  <c r="BK165" i="4"/>
  <c r="BK163" i="4"/>
  <c r="J156" i="4"/>
  <c r="BK151" i="4"/>
  <c r="J149" i="4"/>
  <c r="BK145" i="4"/>
  <c r="J404" i="4"/>
  <c r="BK385" i="4"/>
  <c r="J381" i="4"/>
  <c r="J377" i="4"/>
  <c r="J363" i="4"/>
  <c r="BK343" i="4"/>
  <c r="BK313" i="4"/>
  <c r="J308" i="4"/>
  <c r="BK296" i="4"/>
  <c r="J286" i="4"/>
  <c r="BK280" i="4"/>
  <c r="J264" i="4"/>
  <c r="J227" i="4"/>
  <c r="BK223" i="4"/>
  <c r="J213" i="4"/>
  <c r="J188" i="4"/>
  <c r="J391" i="4"/>
  <c r="J373" i="4"/>
  <c r="BK361" i="4"/>
  <c r="J357" i="4"/>
  <c r="BK355" i="4"/>
  <c r="J348" i="4"/>
  <c r="BK339" i="4"/>
  <c r="BK321" i="4"/>
  <c r="J319" i="4"/>
  <c r="J300" i="4"/>
  <c r="J275" i="4"/>
  <c r="BK260" i="4"/>
  <c r="J245" i="4"/>
  <c r="BK225" i="4"/>
  <c r="BK190" i="4"/>
  <c r="BK177" i="4"/>
  <c r="J163" i="4"/>
  <c r="J151" i="4"/>
  <c r="BK402" i="4"/>
  <c r="BK399" i="4"/>
  <c r="BK394" i="4"/>
  <c r="BK391" i="4"/>
  <c r="J388" i="4"/>
  <c r="BK384" i="4"/>
  <c r="BK375" i="4"/>
  <c r="BK373" i="4"/>
  <c r="BK369" i="4"/>
  <c r="BK365" i="4"/>
  <c r="BK357" i="4"/>
  <c r="BK353" i="4"/>
  <c r="BK348" i="4"/>
  <c r="J346" i="4"/>
  <c r="J339" i="4"/>
  <c r="J335" i="4"/>
  <c r="BK331" i="4"/>
  <c r="J325" i="4"/>
  <c r="J324" i="4"/>
  <c r="BK318" i="4"/>
  <c r="BK316" i="4"/>
  <c r="BK308" i="4"/>
  <c r="J301" i="4"/>
  <c r="BK298" i="4"/>
  <c r="J298" i="4"/>
  <c r="J292" i="4"/>
  <c r="BK290" i="4"/>
  <c r="BK286" i="4"/>
  <c r="J278" i="4"/>
  <c r="BK277" i="4"/>
  <c r="J277" i="4"/>
  <c r="BK266" i="4"/>
  <c r="BK264" i="4"/>
  <c r="J258" i="4"/>
  <c r="BK256" i="4"/>
  <c r="J248" i="4"/>
  <c r="J205" i="4"/>
  <c r="BK196" i="4"/>
  <c r="BK170" i="4"/>
  <c r="BK167" i="4"/>
  <c r="J165" i="4"/>
  <c r="BK149" i="4"/>
  <c r="BK281" i="5"/>
  <c r="J245" i="5"/>
  <c r="J244" i="5"/>
  <c r="J211" i="5"/>
  <c r="J201" i="5"/>
  <c r="BK197" i="5"/>
  <c r="J191" i="5"/>
  <c r="J171" i="5"/>
  <c r="J161" i="5"/>
  <c r="J154" i="5"/>
  <c r="BK282" i="5"/>
  <c r="BK264" i="5"/>
  <c r="BK250" i="5"/>
  <c r="J239" i="5"/>
  <c r="J238" i="5"/>
  <c r="BK229" i="5"/>
  <c r="J225" i="5"/>
  <c r="J214" i="5"/>
  <c r="BK186" i="5"/>
  <c r="J185" i="5"/>
  <c r="BK171" i="5"/>
  <c r="J169" i="5"/>
  <c r="J163" i="5"/>
  <c r="J156" i="5"/>
  <c r="BK151" i="5"/>
  <c r="BK147" i="5"/>
  <c r="BK270" i="5"/>
  <c r="J257" i="5"/>
  <c r="BK234" i="5"/>
  <c r="BK204" i="5"/>
  <c r="BK161" i="5"/>
  <c r="BK287" i="5"/>
  <c r="J285" i="5"/>
  <c r="J281" i="5"/>
  <c r="J277" i="5"/>
  <c r="J272" i="5"/>
  <c r="BK267" i="5"/>
  <c r="BK259" i="5"/>
  <c r="BK257" i="5"/>
  <c r="BK254" i="5"/>
  <c r="J249" i="5"/>
  <c r="BK245" i="5"/>
  <c r="BK242" i="5"/>
  <c r="BK239" i="5"/>
  <c r="BK238" i="5"/>
  <c r="BK232" i="5"/>
  <c r="BK231" i="5"/>
  <c r="J227" i="5"/>
  <c r="BK225" i="5"/>
  <c r="J224" i="5"/>
  <c r="BK217" i="5"/>
  <c r="BK211" i="5"/>
  <c r="BK209" i="5"/>
  <c r="J204" i="5"/>
  <c r="BK201" i="5"/>
  <c r="J193" i="5"/>
  <c r="BK191" i="5"/>
  <c r="J159" i="5"/>
  <c r="BK149" i="5"/>
  <c r="BK145" i="5"/>
  <c r="J195" i="2"/>
  <c r="J191" i="2"/>
  <c r="BK188" i="2"/>
  <c r="J165" i="2"/>
  <c r="BK155" i="2"/>
  <c r="BK144" i="2"/>
  <c r="J135" i="2"/>
  <c r="J185" i="2"/>
  <c r="J180" i="2"/>
  <c r="BK171" i="2"/>
  <c r="J168" i="2"/>
  <c r="BK157" i="2"/>
  <c r="J142" i="2"/>
  <c r="J196" i="2"/>
  <c r="J155" i="2"/>
  <c r="J146" i="2"/>
  <c r="J137" i="2"/>
  <c r="J334" i="3"/>
  <c r="J299" i="3"/>
  <c r="BK243" i="3"/>
  <c r="BK205" i="3"/>
  <c r="BK146" i="3"/>
  <c r="J338" i="3"/>
  <c r="BK311" i="3"/>
  <c r="J271" i="3"/>
  <c r="J211" i="3"/>
  <c r="BK183" i="3"/>
  <c r="J373" i="3"/>
  <c r="BK355" i="3"/>
  <c r="BK344" i="3"/>
  <c r="BK336" i="3"/>
  <c r="J321" i="3"/>
  <c r="J311" i="3"/>
  <c r="J302" i="3"/>
  <c r="BK290" i="3"/>
  <c r="BK276" i="3"/>
  <c r="J269" i="3"/>
  <c r="J255" i="3"/>
  <c r="J238" i="3"/>
  <c r="BK211" i="3"/>
  <c r="BK200" i="3"/>
  <c r="BK171" i="3"/>
  <c r="J166" i="3"/>
  <c r="J366" i="3"/>
  <c r="J344" i="3"/>
  <c r="J309" i="3"/>
  <c r="BK288" i="3"/>
  <c r="BK257" i="3"/>
  <c r="J191" i="3"/>
  <c r="BK151" i="3"/>
  <c r="J365" i="4"/>
  <c r="BK315" i="4"/>
  <c r="J288" i="4"/>
  <c r="BK252" i="4"/>
  <c r="BK245" i="4"/>
  <c r="BK221" i="4"/>
  <c r="BK213" i="4"/>
  <c r="J167" i="4"/>
  <c r="BK159" i="4"/>
  <c r="J384" i="4"/>
  <c r="J367" i="4"/>
  <c r="BK327" i="4"/>
  <c r="J306" i="4"/>
  <c r="BK254" i="4"/>
  <c r="J221" i="4"/>
  <c r="J379" i="4"/>
  <c r="J351" i="4"/>
  <c r="BK292" i="4"/>
  <c r="J254" i="4"/>
  <c r="J203" i="4"/>
  <c r="J143" i="4"/>
  <c r="J394" i="4"/>
  <c r="BK379" i="4"/>
  <c r="J369" i="4"/>
  <c r="BK359" i="4"/>
  <c r="J353" i="4"/>
  <c r="J343" i="4"/>
  <c r="BK337" i="4"/>
  <c r="J329" i="4"/>
  <c r="J318" i="4"/>
  <c r="BK300" i="4"/>
  <c r="J290" i="4"/>
  <c r="J280" i="4"/>
  <c r="BK275" i="4"/>
  <c r="BK262" i="4"/>
  <c r="J243" i="4"/>
  <c r="BK175" i="4"/>
  <c r="J254" i="5"/>
  <c r="J232" i="5"/>
  <c r="BK199" i="5"/>
  <c r="BK169" i="5"/>
  <c r="BK275" i="5"/>
  <c r="BK249" i="5"/>
  <c r="BK227" i="5"/>
  <c r="BK189" i="5"/>
  <c r="BK172" i="5"/>
  <c r="BK159" i="5"/>
  <c r="J259" i="5"/>
  <c r="J183" i="5"/>
  <c r="J287" i="5"/>
  <c r="J270" i="5"/>
  <c r="J261" i="5"/>
  <c r="J252" i="5"/>
  <c r="J242" i="5"/>
  <c r="J229" i="5"/>
  <c r="J222" i="5"/>
  <c r="BK214" i="5"/>
  <c r="J203" i="5"/>
  <c r="J189" i="5"/>
  <c r="BK156" i="2" l="1"/>
  <c r="J156" i="2"/>
  <c r="J100" i="2"/>
  <c r="R179" i="2"/>
  <c r="BK141" i="3"/>
  <c r="J141" i="3" s="1"/>
  <c r="J98" i="3" s="1"/>
  <c r="P327" i="3"/>
  <c r="BK363" i="3"/>
  <c r="J363" i="3"/>
  <c r="J108" i="3" s="1"/>
  <c r="P368" i="3"/>
  <c r="T142" i="4"/>
  <c r="BK272" i="4"/>
  <c r="J272" i="4" s="1"/>
  <c r="J100" i="4" s="1"/>
  <c r="BK289" i="4"/>
  <c r="J289" i="4"/>
  <c r="J101" i="4" s="1"/>
  <c r="P311" i="4"/>
  <c r="R345" i="4"/>
  <c r="BK134" i="2"/>
  <c r="J134" i="2"/>
  <c r="J98" i="2" s="1"/>
  <c r="T134" i="2"/>
  <c r="BK149" i="2"/>
  <c r="J149" i="2" s="1"/>
  <c r="J99" i="2" s="1"/>
  <c r="P149" i="2"/>
  <c r="R149" i="2"/>
  <c r="T149" i="2"/>
  <c r="T156" i="2"/>
  <c r="BK179" i="2"/>
  <c r="J179" i="2"/>
  <c r="J101" i="2" s="1"/>
  <c r="T179" i="2"/>
  <c r="P192" i="2"/>
  <c r="T192" i="2"/>
  <c r="P141" i="3"/>
  <c r="BK240" i="3"/>
  <c r="J240" i="3" s="1"/>
  <c r="J99" i="3" s="1"/>
  <c r="P240" i="3"/>
  <c r="T240" i="3"/>
  <c r="BK254" i="3"/>
  <c r="J254" i="3"/>
  <c r="J100" i="3" s="1"/>
  <c r="P254" i="3"/>
  <c r="T254" i="3"/>
  <c r="BK264" i="3"/>
  <c r="J264" i="3" s="1"/>
  <c r="J101" i="3" s="1"/>
  <c r="P264" i="3"/>
  <c r="R264" i="3"/>
  <c r="T264" i="3"/>
  <c r="BK279" i="3"/>
  <c r="J279" i="3" s="1"/>
  <c r="J102" i="3" s="1"/>
  <c r="P279" i="3"/>
  <c r="R279" i="3"/>
  <c r="T279" i="3"/>
  <c r="P287" i="3"/>
  <c r="R287" i="3"/>
  <c r="T368" i="3"/>
  <c r="R144" i="5"/>
  <c r="T206" i="5"/>
  <c r="P216" i="5"/>
  <c r="P221" i="5"/>
  <c r="R228" i="5"/>
  <c r="P256" i="5"/>
  <c r="R269" i="5"/>
  <c r="R268" i="5" s="1"/>
  <c r="R274" i="5"/>
  <c r="P280" i="5"/>
  <c r="P279" i="5" s="1"/>
  <c r="BK284" i="5"/>
  <c r="J284" i="5"/>
  <c r="J112" i="5"/>
  <c r="R284" i="5"/>
  <c r="R134" i="2"/>
  <c r="R156" i="2"/>
  <c r="BK192" i="2"/>
  <c r="J192" i="2" s="1"/>
  <c r="J102" i="2" s="1"/>
  <c r="R141" i="3"/>
  <c r="R240" i="3"/>
  <c r="R254" i="3"/>
  <c r="BK287" i="3"/>
  <c r="J287" i="3" s="1"/>
  <c r="J103" i="3" s="1"/>
  <c r="R327" i="3"/>
  <c r="T363" i="3"/>
  <c r="T362" i="3"/>
  <c r="P142" i="4"/>
  <c r="BK242" i="4"/>
  <c r="J242" i="4"/>
  <c r="J99" i="4"/>
  <c r="P272" i="4"/>
  <c r="P289" i="4"/>
  <c r="R311" i="4"/>
  <c r="P345" i="4"/>
  <c r="R393" i="4"/>
  <c r="R392" i="4"/>
  <c r="P401" i="4"/>
  <c r="P144" i="5"/>
  <c r="P206" i="5"/>
  <c r="R216" i="5"/>
  <c r="R221" i="5"/>
  <c r="T228" i="5"/>
  <c r="R256" i="5"/>
  <c r="P269" i="5"/>
  <c r="P274" i="5"/>
  <c r="R280" i="5"/>
  <c r="R279" i="5"/>
  <c r="T284" i="5"/>
  <c r="P134" i="2"/>
  <c r="P156" i="2"/>
  <c r="P179" i="2"/>
  <c r="R192" i="2"/>
  <c r="T141" i="3"/>
  <c r="T287" i="3"/>
  <c r="BK327" i="3"/>
  <c r="J327" i="3" s="1"/>
  <c r="J104" i="3" s="1"/>
  <c r="T327" i="3"/>
  <c r="P363" i="3"/>
  <c r="P362" i="3" s="1"/>
  <c r="R363" i="3"/>
  <c r="BK368" i="3"/>
  <c r="J368" i="3"/>
  <c r="J109" i="3" s="1"/>
  <c r="R368" i="3"/>
  <c r="BK142" i="4"/>
  <c r="R142" i="4"/>
  <c r="P242" i="4"/>
  <c r="R242" i="4"/>
  <c r="T242" i="4"/>
  <c r="R272" i="4"/>
  <c r="T272" i="4"/>
  <c r="R289" i="4"/>
  <c r="T289" i="4"/>
  <c r="BK304" i="4"/>
  <c r="J304" i="4" s="1"/>
  <c r="J102" i="4" s="1"/>
  <c r="P304" i="4"/>
  <c r="R304" i="4"/>
  <c r="T304" i="4"/>
  <c r="BK311" i="4"/>
  <c r="J311" i="4"/>
  <c r="J103" i="4"/>
  <c r="T311" i="4"/>
  <c r="BK345" i="4"/>
  <c r="J345" i="4" s="1"/>
  <c r="J104" i="4" s="1"/>
  <c r="T345" i="4"/>
  <c r="BK393" i="4"/>
  <c r="J393" i="4"/>
  <c r="J108" i="4"/>
  <c r="P393" i="4"/>
  <c r="P392" i="4"/>
  <c r="T393" i="4"/>
  <c r="T392" i="4"/>
  <c r="BK401" i="4"/>
  <c r="J401" i="4"/>
  <c r="J110" i="4"/>
  <c r="R401" i="4"/>
  <c r="T401" i="4"/>
  <c r="BK144" i="5"/>
  <c r="J144" i="5" s="1"/>
  <c r="J98" i="5" s="1"/>
  <c r="T144" i="5"/>
  <c r="BK206" i="5"/>
  <c r="J206" i="5"/>
  <c r="J99" i="5"/>
  <c r="R206" i="5"/>
  <c r="BK216" i="5"/>
  <c r="J216" i="5"/>
  <c r="J101" i="5"/>
  <c r="T216" i="5"/>
  <c r="BK221" i="5"/>
  <c r="J221" i="5"/>
  <c r="J102" i="5"/>
  <c r="T221" i="5"/>
  <c r="BK228" i="5"/>
  <c r="J228" i="5" s="1"/>
  <c r="J103" i="5" s="1"/>
  <c r="P228" i="5"/>
  <c r="BK256" i="5"/>
  <c r="J256" i="5"/>
  <c r="J104" i="5"/>
  <c r="T256" i="5"/>
  <c r="BK269" i="5"/>
  <c r="J269" i="5"/>
  <c r="J108" i="5"/>
  <c r="T269" i="5"/>
  <c r="BK274" i="5"/>
  <c r="J274" i="5"/>
  <c r="J109" i="5"/>
  <c r="T274" i="5"/>
  <c r="T268" i="5" s="1"/>
  <c r="BK280" i="5"/>
  <c r="J280" i="5"/>
  <c r="J111" i="5"/>
  <c r="T280" i="5"/>
  <c r="T279" i="5"/>
  <c r="P284" i="5"/>
  <c r="BK357" i="3"/>
  <c r="J357" i="3"/>
  <c r="J105" i="3"/>
  <c r="BK360" i="3"/>
  <c r="J360" i="3" s="1"/>
  <c r="J106" i="3" s="1"/>
  <c r="BK387" i="4"/>
  <c r="J387" i="4"/>
  <c r="J105" i="4"/>
  <c r="BK390" i="4"/>
  <c r="J390" i="4" s="1"/>
  <c r="J106" i="4" s="1"/>
  <c r="BK398" i="4"/>
  <c r="J398" i="4" s="1"/>
  <c r="J109" i="4" s="1"/>
  <c r="BK213" i="5"/>
  <c r="J213" i="5" s="1"/>
  <c r="J100" i="5" s="1"/>
  <c r="BK263" i="5"/>
  <c r="J263" i="5"/>
  <c r="J105" i="5" s="1"/>
  <c r="BK266" i="5"/>
  <c r="J266" i="5"/>
  <c r="J106" i="5"/>
  <c r="BE154" i="5"/>
  <c r="BE189" i="5"/>
  <c r="BE193" i="5"/>
  <c r="BE199" i="5"/>
  <c r="BE201" i="5"/>
  <c r="BE203" i="5"/>
  <c r="BE209" i="5"/>
  <c r="BE211" i="5"/>
  <c r="BE214" i="5"/>
  <c r="BE219" i="5"/>
  <c r="BE225" i="5"/>
  <c r="BE226" i="5"/>
  <c r="BE227" i="5"/>
  <c r="BE229" i="5"/>
  <c r="BE232" i="5"/>
  <c r="BE238" i="5"/>
  <c r="BE239" i="5"/>
  <c r="BE241" i="5"/>
  <c r="BE247" i="5"/>
  <c r="BE250" i="5"/>
  <c r="BE257" i="5"/>
  <c r="BE264" i="5"/>
  <c r="BE272" i="5"/>
  <c r="BE275" i="5"/>
  <c r="BE281" i="5"/>
  <c r="BE282" i="5"/>
  <c r="BE287" i="5"/>
  <c r="J142" i="4"/>
  <c r="J98" i="4" s="1"/>
  <c r="J89" i="5"/>
  <c r="F139" i="5"/>
  <c r="BE149" i="5"/>
  <c r="BE158" i="5"/>
  <c r="BE159" i="5"/>
  <c r="BE171" i="5"/>
  <c r="BE197" i="5"/>
  <c r="BE236" i="5"/>
  <c r="BE254" i="5"/>
  <c r="BE261" i="5"/>
  <c r="BE277" i="5"/>
  <c r="E132" i="5"/>
  <c r="BE147" i="5"/>
  <c r="BE151" i="5"/>
  <c r="BE167" i="5"/>
  <c r="BE169" i="5"/>
  <c r="BE172" i="5"/>
  <c r="BE183" i="5"/>
  <c r="BE185" i="5"/>
  <c r="BE186" i="5"/>
  <c r="BE191" i="5"/>
  <c r="BE224" i="5"/>
  <c r="BE245" i="5"/>
  <c r="BE252" i="5"/>
  <c r="BE259" i="5"/>
  <c r="BE285" i="5"/>
  <c r="BE145" i="5"/>
  <c r="BE156" i="5"/>
  <c r="BE161" i="5"/>
  <c r="BE163" i="5"/>
  <c r="BE204" i="5"/>
  <c r="BE207" i="5"/>
  <c r="BE217" i="5"/>
  <c r="BE222" i="5"/>
  <c r="BE231" i="5"/>
  <c r="BE234" i="5"/>
  <c r="BE242" i="5"/>
  <c r="BE244" i="5"/>
  <c r="BE249" i="5"/>
  <c r="BE267" i="5"/>
  <c r="BE270" i="5"/>
  <c r="E85" i="4"/>
  <c r="BE145" i="4"/>
  <c r="BE172" i="4"/>
  <c r="BE186" i="4"/>
  <c r="BE190" i="4"/>
  <c r="BE203" i="4"/>
  <c r="BE213" i="4"/>
  <c r="BE223" i="4"/>
  <c r="BE229" i="4"/>
  <c r="BE245" i="4"/>
  <c r="BE254" i="4"/>
  <c r="BE260" i="4"/>
  <c r="BE262" i="4"/>
  <c r="BE264" i="4"/>
  <c r="BE273" i="4"/>
  <c r="BE275" i="4"/>
  <c r="BE277" i="4"/>
  <c r="BE278" i="4"/>
  <c r="BE280" i="4"/>
  <c r="BE282" i="4"/>
  <c r="BE292" i="4"/>
  <c r="BE301" i="4"/>
  <c r="BE305" i="4"/>
  <c r="BE306" i="4"/>
  <c r="BE315" i="4"/>
  <c r="BE316" i="4"/>
  <c r="BE321" i="4"/>
  <c r="BE325" i="4"/>
  <c r="BE327" i="4"/>
  <c r="BE329" i="4"/>
  <c r="BE331" i="4"/>
  <c r="BE335" i="4"/>
  <c r="BE337" i="4"/>
  <c r="BE339" i="4"/>
  <c r="BE348" i="4"/>
  <c r="BE351" i="4"/>
  <c r="BE353" i="4"/>
  <c r="BE355" i="4"/>
  <c r="BE357" i="4"/>
  <c r="BE365" i="4"/>
  <c r="BE377" i="4"/>
  <c r="BE379" i="4"/>
  <c r="BE385" i="4"/>
  <c r="BE388" i="4"/>
  <c r="BE391" i="4"/>
  <c r="BE395" i="4"/>
  <c r="BE399" i="4"/>
  <c r="BE404" i="4"/>
  <c r="BE175" i="4"/>
  <c r="BE208" i="4"/>
  <c r="BE221" i="4"/>
  <c r="BE288" i="4"/>
  <c r="BE290" i="4"/>
  <c r="BE294" i="4"/>
  <c r="BE312" i="4"/>
  <c r="BE343" i="4"/>
  <c r="BE346" i="4"/>
  <c r="BE367" i="4"/>
  <c r="BE369" i="4"/>
  <c r="BE381" i="4"/>
  <c r="BE384" i="4"/>
  <c r="BE402" i="4"/>
  <c r="F92" i="4"/>
  <c r="BE149" i="4"/>
  <c r="BE167" i="4"/>
  <c r="BE169" i="4"/>
  <c r="BE170" i="4"/>
  <c r="BE205" i="4"/>
  <c r="BE211" i="4"/>
  <c r="BE217" i="4"/>
  <c r="BE256" i="4"/>
  <c r="BE258" i="4"/>
  <c r="BE266" i="4"/>
  <c r="BE319" i="4"/>
  <c r="BE322" i="4"/>
  <c r="BE341" i="4"/>
  <c r="BE359" i="4"/>
  <c r="BE361" i="4"/>
  <c r="BE371" i="4"/>
  <c r="BE375" i="4"/>
  <c r="BE394" i="4"/>
  <c r="J89" i="4"/>
  <c r="BE143" i="4"/>
  <c r="BE151" i="4"/>
  <c r="BE156" i="4"/>
  <c r="BE159" i="4"/>
  <c r="BE163" i="4"/>
  <c r="BE165" i="4"/>
  <c r="BE174" i="4"/>
  <c r="BE177" i="4"/>
  <c r="BE188" i="4"/>
  <c r="BE196" i="4"/>
  <c r="BE200" i="4"/>
  <c r="BE215" i="4"/>
  <c r="BE219" i="4"/>
  <c r="BE225" i="4"/>
  <c r="BE227" i="4"/>
  <c r="BE243" i="4"/>
  <c r="BE247" i="4"/>
  <c r="BE248" i="4"/>
  <c r="BE250" i="4"/>
  <c r="BE252" i="4"/>
  <c r="BE268" i="4"/>
  <c r="BE286" i="4"/>
  <c r="BE296" i="4"/>
  <c r="BE298" i="4"/>
  <c r="BE300" i="4"/>
  <c r="BE308" i="4"/>
  <c r="BE313" i="4"/>
  <c r="BE318" i="4"/>
  <c r="BE324" i="4"/>
  <c r="BE333" i="4"/>
  <c r="BE363" i="4"/>
  <c r="BE373" i="4"/>
  <c r="BE168" i="3"/>
  <c r="BE171" i="3"/>
  <c r="BE205" i="3"/>
  <c r="BE211" i="3"/>
  <c r="BE213" i="3"/>
  <c r="BE219" i="3"/>
  <c r="BE243" i="3"/>
  <c r="BE247" i="3"/>
  <c r="BE280" i="3"/>
  <c r="BE284" i="3"/>
  <c r="BE302" i="3"/>
  <c r="BE308" i="3"/>
  <c r="BE334" i="3"/>
  <c r="BE342" i="3"/>
  <c r="BE350" i="3"/>
  <c r="BE354" i="3"/>
  <c r="BE355" i="3"/>
  <c r="BE369" i="3"/>
  <c r="E85" i="3"/>
  <c r="F92" i="3"/>
  <c r="J133" i="3"/>
  <c r="BE142" i="3"/>
  <c r="BE144" i="3"/>
  <c r="BE151" i="3"/>
  <c r="BE153" i="3"/>
  <c r="BE162" i="3"/>
  <c r="BE166" i="3"/>
  <c r="BE170" i="3"/>
  <c r="BE181" i="3"/>
  <c r="BE183" i="3"/>
  <c r="BE191" i="3"/>
  <c r="BE202" i="3"/>
  <c r="BE207" i="3"/>
  <c r="BE209" i="3"/>
  <c r="BE215" i="3"/>
  <c r="BE217" i="3"/>
  <c r="BE221" i="3"/>
  <c r="BE223" i="3"/>
  <c r="BE227" i="3"/>
  <c r="BE255" i="3"/>
  <c r="BE257" i="3"/>
  <c r="BE259" i="3"/>
  <c r="BE265" i="3"/>
  <c r="BE267" i="3"/>
  <c r="BE269" i="3"/>
  <c r="BE271" i="3"/>
  <c r="BE273" i="3"/>
  <c r="BE275" i="3"/>
  <c r="BE288" i="3"/>
  <c r="BE290" i="3"/>
  <c r="BE296" i="3"/>
  <c r="BE299" i="3"/>
  <c r="BE305" i="3"/>
  <c r="BE306" i="3"/>
  <c r="BE311" i="3"/>
  <c r="BE314" i="3"/>
  <c r="BE319" i="3"/>
  <c r="BE321" i="3"/>
  <c r="BE323" i="3"/>
  <c r="BE325" i="3"/>
  <c r="BE330" i="3"/>
  <c r="BE332" i="3"/>
  <c r="BE338" i="3"/>
  <c r="BE344" i="3"/>
  <c r="BE346" i="3"/>
  <c r="BE348" i="3"/>
  <c r="BE361" i="3"/>
  <c r="BE364" i="3"/>
  <c r="BE373" i="3"/>
  <c r="BE146" i="3"/>
  <c r="BE158" i="3"/>
  <c r="BE173" i="3"/>
  <c r="BE185" i="3"/>
  <c r="BE200" i="3"/>
  <c r="BE245" i="3"/>
  <c r="BE276" i="3"/>
  <c r="BE292" i="3"/>
  <c r="BE300" i="3"/>
  <c r="BE315" i="3"/>
  <c r="BE336" i="3"/>
  <c r="BE340" i="3"/>
  <c r="BE358" i="3"/>
  <c r="BE366" i="3"/>
  <c r="BE371" i="3"/>
  <c r="BE195" i="3"/>
  <c r="BE225" i="3"/>
  <c r="BE238" i="3"/>
  <c r="BE241" i="3"/>
  <c r="BE249" i="3"/>
  <c r="BE260" i="3"/>
  <c r="BE282" i="3"/>
  <c r="BE297" i="3"/>
  <c r="BE303" i="3"/>
  <c r="BE309" i="3"/>
  <c r="BE312" i="3"/>
  <c r="BE317" i="3"/>
  <c r="BE328" i="3"/>
  <c r="BE352" i="3"/>
  <c r="J89" i="2"/>
  <c r="BE135" i="2"/>
  <c r="BE146" i="2"/>
  <c r="BE152" i="2"/>
  <c r="BE153" i="2"/>
  <c r="BE159" i="2"/>
  <c r="BE180" i="2"/>
  <c r="BE186" i="2"/>
  <c r="E85" i="2"/>
  <c r="F92" i="2"/>
  <c r="BE140" i="2"/>
  <c r="BE144" i="2"/>
  <c r="BE147" i="2"/>
  <c r="BE154" i="2"/>
  <c r="BE161" i="2"/>
  <c r="BE163" i="2"/>
  <c r="BE166" i="2"/>
  <c r="BE168" i="2"/>
  <c r="BE169" i="2"/>
  <c r="BE171" i="2"/>
  <c r="BE173" i="2"/>
  <c r="BE176" i="2"/>
  <c r="BE181" i="2"/>
  <c r="BE183" i="2"/>
  <c r="BE195" i="2"/>
  <c r="BE137" i="2"/>
  <c r="BE150" i="2"/>
  <c r="BE157" i="2"/>
  <c r="BE139" i="2"/>
  <c r="BE142" i="2"/>
  <c r="BE155" i="2"/>
  <c r="BE164" i="2"/>
  <c r="BE165" i="2"/>
  <c r="BE185" i="2"/>
  <c r="BE188" i="2"/>
  <c r="BE190" i="2"/>
  <c r="BE191" i="2"/>
  <c r="BE193" i="2"/>
  <c r="BE196" i="2"/>
  <c r="F37" i="2"/>
  <c r="BB95" i="1" s="1"/>
  <c r="F38" i="2"/>
  <c r="BC95" i="1" s="1"/>
  <c r="J36" i="3"/>
  <c r="AW96" i="1" s="1"/>
  <c r="F37" i="5"/>
  <c r="BB98" i="1"/>
  <c r="F38" i="4"/>
  <c r="BC97" i="1" s="1"/>
  <c r="F38" i="5"/>
  <c r="BC98" i="1"/>
  <c r="J36" i="2"/>
  <c r="AW95" i="1"/>
  <c r="F36" i="2"/>
  <c r="BA95" i="1" s="1"/>
  <c r="F38" i="3"/>
  <c r="BC96" i="1" s="1"/>
  <c r="F37" i="3"/>
  <c r="BB96" i="1" s="1"/>
  <c r="F39" i="4"/>
  <c r="BD97" i="1" s="1"/>
  <c r="J36" i="4"/>
  <c r="AW97" i="1"/>
  <c r="J36" i="5"/>
  <c r="AW98" i="1" s="1"/>
  <c r="F36" i="4"/>
  <c r="BA97" i="1"/>
  <c r="F37" i="4"/>
  <c r="BB97" i="1"/>
  <c r="F39" i="2"/>
  <c r="BD95" i="1" s="1"/>
  <c r="F36" i="3"/>
  <c r="BA96" i="1" s="1"/>
  <c r="F39" i="3"/>
  <c r="BD96" i="1" s="1"/>
  <c r="F36" i="5"/>
  <c r="BA98" i="1" s="1"/>
  <c r="F39" i="5"/>
  <c r="BD98" i="1"/>
  <c r="BK141" i="4" l="1"/>
  <c r="J141" i="4"/>
  <c r="J97" i="4"/>
  <c r="R362" i="3"/>
  <c r="P143" i="5"/>
  <c r="R143" i="5"/>
  <c r="R142" i="5"/>
  <c r="T143" i="5"/>
  <c r="T142" i="5" s="1"/>
  <c r="R141" i="4"/>
  <c r="R140" i="4"/>
  <c r="T140" i="3"/>
  <c r="T139" i="3" s="1"/>
  <c r="P133" i="2"/>
  <c r="P132" i="2"/>
  <c r="AU95" i="1" s="1"/>
  <c r="P268" i="5"/>
  <c r="P141" i="4"/>
  <c r="P140" i="4"/>
  <c r="AU97" i="1"/>
  <c r="R140" i="3"/>
  <c r="R133" i="2"/>
  <c r="R132" i="2"/>
  <c r="P140" i="3"/>
  <c r="P139" i="3" s="1"/>
  <c r="AU96" i="1" s="1"/>
  <c r="T133" i="2"/>
  <c r="T132" i="2" s="1"/>
  <c r="BK140" i="3"/>
  <c r="J140" i="3" s="1"/>
  <c r="J97" i="3" s="1"/>
  <c r="T141" i="4"/>
  <c r="T140" i="4" s="1"/>
  <c r="BK133" i="2"/>
  <c r="J133" i="2"/>
  <c r="J97" i="2"/>
  <c r="BK362" i="3"/>
  <c r="J362" i="3"/>
  <c r="J107" i="3"/>
  <c r="BK392" i="4"/>
  <c r="J392" i="4"/>
  <c r="J107" i="4"/>
  <c r="BK143" i="5"/>
  <c r="J143" i="5" s="1"/>
  <c r="J97" i="5" s="1"/>
  <c r="BK268" i="5"/>
  <c r="J268" i="5"/>
  <c r="J107" i="5"/>
  <c r="BK279" i="5"/>
  <c r="J279" i="5"/>
  <c r="J110" i="5"/>
  <c r="BC94" i="1"/>
  <c r="AY94" i="1" s="1"/>
  <c r="BB94" i="1"/>
  <c r="W31" i="1" s="1"/>
  <c r="BD94" i="1"/>
  <c r="W33" i="1"/>
  <c r="BA94" i="1"/>
  <c r="W30" i="1" s="1"/>
  <c r="P142" i="5" l="1"/>
  <c r="AU98" i="1" s="1"/>
  <c r="AU94" i="1" s="1"/>
  <c r="R139" i="3"/>
  <c r="BK132" i="2"/>
  <c r="J132" i="2" s="1"/>
  <c r="J96" i="2" s="1"/>
  <c r="J30" i="2" s="1"/>
  <c r="BK142" i="5"/>
  <c r="J142" i="5"/>
  <c r="J96" i="5" s="1"/>
  <c r="J30" i="5" s="1"/>
  <c r="J121" i="5" s="1"/>
  <c r="BE121" i="5" s="1"/>
  <c r="J35" i="5" s="1"/>
  <c r="AV98" i="1" s="1"/>
  <c r="AT98" i="1" s="1"/>
  <c r="BK140" i="4"/>
  <c r="J140" i="4" s="1"/>
  <c r="J96" i="4" s="1"/>
  <c r="J30" i="4" s="1"/>
  <c r="J119" i="4" s="1"/>
  <c r="BE119" i="4" s="1"/>
  <c r="J35" i="4" s="1"/>
  <c r="AV97" i="1" s="1"/>
  <c r="AT97" i="1" s="1"/>
  <c r="BK139" i="3"/>
  <c r="J139" i="3" s="1"/>
  <c r="J96" i="3" s="1"/>
  <c r="J30" i="3" s="1"/>
  <c r="J118" i="3" s="1"/>
  <c r="BE118" i="3" s="1"/>
  <c r="J35" i="3" s="1"/>
  <c r="AV96" i="1" s="1"/>
  <c r="AT96" i="1" s="1"/>
  <c r="AW94" i="1"/>
  <c r="AK30" i="1" s="1"/>
  <c r="AX94" i="1"/>
  <c r="W32" i="1"/>
  <c r="J111" i="2" l="1"/>
  <c r="J105" i="2" s="1"/>
  <c r="J31" i="2" s="1"/>
  <c r="J32" i="2" s="1"/>
  <c r="AG95" i="1" s="1"/>
  <c r="BE111" i="2"/>
  <c r="F35" i="3"/>
  <c r="AZ96" i="1" s="1"/>
  <c r="J112" i="3"/>
  <c r="J120" i="3"/>
  <c r="J115" i="5"/>
  <c r="J123" i="5" s="1"/>
  <c r="J113" i="4"/>
  <c r="J121" i="4" s="1"/>
  <c r="J35" i="2"/>
  <c r="AV95" i="1" s="1"/>
  <c r="AT95" i="1" s="1"/>
  <c r="J113" i="2"/>
  <c r="F35" i="4"/>
  <c r="AZ97" i="1"/>
  <c r="F35" i="5"/>
  <c r="AZ98" i="1" s="1"/>
  <c r="AN95" i="1" l="1"/>
  <c r="J31" i="5"/>
  <c r="J41" i="2"/>
  <c r="J31" i="3"/>
  <c r="J31" i="4"/>
  <c r="F35" i="2"/>
  <c r="AZ95" i="1" s="1"/>
  <c r="AZ94" i="1" s="1"/>
  <c r="W29" i="1" s="1"/>
  <c r="J32" i="5"/>
  <c r="AG98" i="1" s="1"/>
  <c r="AN98" i="1" s="1"/>
  <c r="J32" i="3"/>
  <c r="AG96" i="1" s="1"/>
  <c r="AN96" i="1" s="1"/>
  <c r="J32" i="4"/>
  <c r="AG97" i="1" s="1"/>
  <c r="AN97" i="1" s="1"/>
  <c r="J41" i="3" l="1"/>
  <c r="J41" i="5"/>
  <c r="J41" i="4"/>
  <c r="AG94" i="1"/>
  <c r="AK26" i="1" s="1"/>
  <c r="AV94" i="1"/>
  <c r="AK29" i="1" s="1"/>
  <c r="AK35" i="1" l="1"/>
  <c r="AT94" i="1"/>
  <c r="AN94" i="1" s="1"/>
</calcChain>
</file>

<file path=xl/sharedStrings.xml><?xml version="1.0" encoding="utf-8"?>
<sst xmlns="http://schemas.openxmlformats.org/spreadsheetml/2006/main" count="8437" uniqueCount="1318">
  <si>
    <t>Export Komplet</t>
  </si>
  <si>
    <t/>
  </si>
  <si>
    <t>2.0</t>
  </si>
  <si>
    <t>ZAMOK</t>
  </si>
  <si>
    <t>False</t>
  </si>
  <si>
    <t>{ef2a0ba1-2d19-451d-bfae-20dc5d0d9d9a}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</si>
  <si>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</si>
  <si>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</si>
  <si>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</si>
  <si>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</si>
  <si>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</si>
  <si>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</si>
  <si>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</si>
  <si>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</si>
  <si>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211206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</si>
  <si>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</si>
  <si>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</si>
  <si>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Přivaděč Vyšní Lhoty - Žermanice, 2. Etapa km 1,881 - 3,633</t>
  </si>
  <si>
    <t>KSO:</t>
  </si>
  <si>
    <t>833 31</t>
  </si>
  <si>
    <t>CC-CZ:</t>
  </si>
  <si>
    <t>Místo:</t>
  </si>
  <si>
    <t>Moravskoslezský kraj</t>
  </si>
  <si>
    <t>Datum:</t>
  </si>
  <si>
    <t>16. 3. 2022</t>
  </si>
  <si>
    <t>CZ-CPA:</t>
  </si>
  <si>
    <t>42.91</t>
  </si>
  <si>
    <t>Zadavatel:</t>
  </si>
  <si>
    <t>IČ:</t>
  </si>
  <si>
    <t>Povodí Odry, státní podnik</t>
  </si>
  <si>
    <t>DIČ:</t>
  </si>
  <si>
    <t>Uchazeč:</t>
  </si>
  <si>
    <t>Vyplň údaj</t>
  </si>
  <si>
    <t>Projektant:</t>
  </si>
  <si>
    <t>AQUATIS, a.s.</t>
  </si>
  <si>
    <t>True</t>
  </si>
  <si>
    <t>Zpracovatel:</t>
  </si>
  <si>
    <t>Ing. Michal Jendruščák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</si>
  <si>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</si>
  <si>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</si>
  <si>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</si>
  <si>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</si>
  <si>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</si>
  <si>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</si>
  <si>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</si>
  <si>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</si>
  <si>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</si>
  <si>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</si>
  <si>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</si>
  <si>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</si>
  <si>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</si>
  <si>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</si>
  <si>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</si>
  <si>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</si>
  <si>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</si>
  <si>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</si>
  <si>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</si>
  <si>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</si>
  <si>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</si>
  <si>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</si>
  <si>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</si>
  <si>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</si>
  <si>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</si>
  <si>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</si>
  <si>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</si>
  <si>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</si>
  <si>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</si>
  <si>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</si>
  <si>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</si>
  <si>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</si>
  <si>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</si>
  <si>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</si>
  <si>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</si>
  <si>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</si>
  <si>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</si>
  <si>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</si>
  <si>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</si>
  <si>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</si>
  <si>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</si>
  <si>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</si>
  <si>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</si>
  <si>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</si>
  <si>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</si>
  <si>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</si>
  <si>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OST</t>
  </si>
  <si>
    <t>Ostatní náklady</t>
  </si>
  <si>
    <t>1</t>
  </si>
  <si>
    <t>{852e43e8-ee99-4202-a40b-34d49946d9a0}</t>
  </si>
  <si>
    <t>2</t>
  </si>
  <si>
    <t>SO 03</t>
  </si>
  <si>
    <t>Přivaděč km 1,881 00 - km 2,644 00</t>
  </si>
  <si>
    <t>STA</t>
  </si>
  <si>
    <t>{0aed64a1-d11f-45d8-b891-c59a311b7101}</t>
  </si>
  <si>
    <t>SO 04</t>
  </si>
  <si>
    <t>Přivaděč km 2,644 00 - km 3,633 00</t>
  </si>
  <si>
    <t>{6d5723c3-917d-4d1b-af1d-70f711b99c88}</t>
  </si>
  <si>
    <t>SO 11</t>
  </si>
  <si>
    <t>Odvodnění potoka Hlisník</t>
  </si>
  <si>
    <t>{2670e5af-9a4a-48ba-bedc-1a0f4fda8b49}</t>
  </si>
  <si>
    <t>KRYCÍ LIST SOUPISU PRACÍ</t>
  </si>
  <si>
    <t>Objekt:</t>
  </si>
  <si>
    <t>OST - Ostatní náklady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</si>
  <si>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</si>
  <si>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</si>
  <si>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</si>
  <si>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</si>
  <si>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</si>
  <si>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</si>
  <si>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</si>
  <si>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</si>
  <si>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</si>
  <si>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</si>
  <si>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</si>
  <si>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VRN9 - Ostatní náklady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</si>
  <si>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</si>
  <si>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</si>
  <si>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</si>
  <si>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</si>
  <si>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</si>
  <si>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</si>
  <si>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</si>
  <si>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</si>
  <si>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</si>
  <si>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</si>
  <si>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</si>
  <si>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</si>
  <si>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</si>
  <si>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</si>
  <si>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</si>
  <si>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</si>
  <si>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</si>
  <si>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</si>
  <si>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</si>
  <si>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</si>
  <si>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</si>
  <si>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</si>
  <si>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</si>
  <si>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</si>
  <si>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</si>
  <si>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</si>
  <si>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</si>
  <si>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</si>
  <si>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</si>
  <si>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K0015</t>
  </si>
  <si>
    <t>Inženýrská činnost v průběhu výstavby a v předrealizační fázi</t>
  </si>
  <si>
    <t>kplt</t>
  </si>
  <si>
    <t>4</t>
  </si>
  <si>
    <t>2130991081</t>
  </si>
  <si>
    <t>P</t>
  </si>
  <si>
    <t>Poznámka k položce:_x000D_
Inženýrská činnost v průběhu výstavby a v předrealizační fázi, včetně plnění podmínek DOSS, vydaných rozhodnutí a souhlasů, územního rozhodnutí, stavebních povolení, atd., zajišťovaná zhotovitelem stavby</t>
  </si>
  <si>
    <t>K002</t>
  </si>
  <si>
    <t>Vypracování a schválení aktualizací povodňového plánu</t>
  </si>
  <si>
    <t>-1595752453</t>
  </si>
  <si>
    <t xml:space="preserve">Poznámka k položce:_x000D_
Vypracování a schválení povodňového plánu (podle § 71) zák. č. 254/2001 Sb. o vodách a ozměně některých zákonů (vodní zákon) ve znění pozdějších úprav   </t>
  </si>
  <si>
    <t>3</t>
  </si>
  <si>
    <t>K004</t>
  </si>
  <si>
    <t>Geodetické vytýčení stavby před zahájením prací</t>
  </si>
  <si>
    <t>1074567945</t>
  </si>
  <si>
    <t>K007</t>
  </si>
  <si>
    <t>Geodetické zaměření vybudovaného díla</t>
  </si>
  <si>
    <t>1688735039</t>
  </si>
  <si>
    <t xml:space="preserve">Poznámka k položce:_x000D_
Geodetické zaměření vybudovaného díla zpracované číselně a graficky (v digitální formě) odpovědným geodetem zhotovitele (ve čtyřech vyhotoveních v tištěné i digitální verzi - 4xCD se zdrojovými daty)     </t>
  </si>
  <si>
    <t>K010</t>
  </si>
  <si>
    <t>Aktualizace vyjádření k existenci IS</t>
  </si>
  <si>
    <t>-1563400649</t>
  </si>
  <si>
    <t xml:space="preserve">Poznámka k položce:_x000D_
Aktualizace vyjádření k existenci IS, zajištění vytýčení IS, včetně projednání a předání dotčených IS provozovateli </t>
  </si>
  <si>
    <t>6</t>
  </si>
  <si>
    <t>K011</t>
  </si>
  <si>
    <t>Dokumentace skutečného provedení (DSPS)</t>
  </si>
  <si>
    <t>-1266403021</t>
  </si>
  <si>
    <t xml:space="preserve">Poznámka k položce:_x000D_
Rozumí se zákresy veškerých změn oproti schválené projektové dokumentaci a to ve všech přílohách této projektové dokumentace (označit červeným razítkem "Skutečné provedení" s datem  a podpisy zhotovitele a technického dozoru objednatele) (v 5-ti vyhotoveních v tištěné i digitální verzi - 5xCD nebo DVD ve formátu *.pdf a 5xCD nebo DVD se zdrojovými daty)  - </t>
  </si>
  <si>
    <t>7</t>
  </si>
  <si>
    <t>K0131</t>
  </si>
  <si>
    <t>Realizační (výrobní) dokumentace stavby</t>
  </si>
  <si>
    <t>512</t>
  </si>
  <si>
    <t>-1068469287</t>
  </si>
  <si>
    <t>8</t>
  </si>
  <si>
    <t>K012</t>
  </si>
  <si>
    <t>Pasportizace technického stavu objektů a komunikací</t>
  </si>
  <si>
    <t>1826352149</t>
  </si>
  <si>
    <t xml:space="preserve">Poznámka k položce:_x000D_
Před zahájením stavby zpracuje zhotovitel pasportizaci technického stavu objektů, komunikací, konstrukcí a zařízení, které budou nebo by mohly být během stavby dotčeny nebo poškozeny stavebními pracemi, v rozsahu dle požadavků investora, jako podklad při řešení případných sporů o vzniku škod (včetně fotodokumentace stavu dotčených pozemků dočasného záboru před i po ukončení prací)_x000D_
</t>
  </si>
  <si>
    <t>VRN2</t>
  </si>
  <si>
    <t>Příprava staveniště</t>
  </si>
  <si>
    <t>9</t>
  </si>
  <si>
    <t>2 001</t>
  </si>
  <si>
    <t>Rekultivace pozemku ZPF</t>
  </si>
  <si>
    <t>-186564912</t>
  </si>
  <si>
    <t>Poznámka k položce:_x000D_
Položka obsahuje:_x000D_
přípravu území - skrývky, technickou úpravu plochy pro ZS vč. separační geotextilie,technickou rekultivaci pozemků dotčených dočasným záborem po ukončení stavby dotčená plochy 10 000 m2</t>
  </si>
  <si>
    <t>10</t>
  </si>
  <si>
    <t>K014</t>
  </si>
  <si>
    <t>Ochrana inženýrských sítí dle plazných vyjádření a DPS</t>
  </si>
  <si>
    <t>-64614734</t>
  </si>
  <si>
    <t>11</t>
  </si>
  <si>
    <t>K016</t>
  </si>
  <si>
    <t>Ochrana stromů a keřů, které mají být ponechány, instalace protimigračních bariér</t>
  </si>
  <si>
    <t>497156813</t>
  </si>
  <si>
    <t>12</t>
  </si>
  <si>
    <t>K017</t>
  </si>
  <si>
    <t>Odstranění dřevin pro staveništní cestu do koryta</t>
  </si>
  <si>
    <t>m2</t>
  </si>
  <si>
    <t>-1150071508</t>
  </si>
  <si>
    <t>13</t>
  </si>
  <si>
    <t>K018</t>
  </si>
  <si>
    <t>Transfer a slovení ryb</t>
  </si>
  <si>
    <t>1585630169</t>
  </si>
  <si>
    <t>VRN3</t>
  </si>
  <si>
    <t>14</t>
  </si>
  <si>
    <t>0300003</t>
  </si>
  <si>
    <t>Dopravní značení dle požadavků DI</t>
  </si>
  <si>
    <t>-879388873</t>
  </si>
  <si>
    <t>Poznámka k položce:_x000D_
včetně vyřízení příslušných povolení</t>
  </si>
  <si>
    <t>3R 005</t>
  </si>
  <si>
    <t>Odstranění stromů zařízení staveniště</t>
  </si>
  <si>
    <t>-602780322</t>
  </si>
  <si>
    <t>Poznámka k položce:_x000D_
předpoklad 140 ks</t>
  </si>
  <si>
    <t>16</t>
  </si>
  <si>
    <t>K022</t>
  </si>
  <si>
    <t>-509050431</t>
  </si>
  <si>
    <t>Poznámka k položce:_x000D_
Součástí položky je jak zařízení staveniště nevyžadující povolení, tak i vyžadující povolení. Jedná se o kompletní zařízení staveniště po celou dobu trvání stavby._x000D_
Staveništní buňky v rozsahu dle potřeb zhotovitele - na ploše ZS I. Nezbytné sociální vybavení, skladovací plochy nakoupeného materiálu, případné ubytování, kanceláře, sociální zařízení a sklady v mobilních buňkách atd.</t>
  </si>
  <si>
    <t>17</t>
  </si>
  <si>
    <t>KO031X</t>
  </si>
  <si>
    <t>Oplocení po dobu výstavby - montáž i demontáž</t>
  </si>
  <si>
    <t>1980386258</t>
  </si>
  <si>
    <t>18</t>
  </si>
  <si>
    <t>R 2003</t>
  </si>
  <si>
    <t>Průběžné vyspravení polních a štěrkových cest v množství 0,06m3/m2</t>
  </si>
  <si>
    <t>1953163576</t>
  </si>
  <si>
    <t>19</t>
  </si>
  <si>
    <t>R 2001</t>
  </si>
  <si>
    <t>Vodočetná lať dle povodňového plánu</t>
  </si>
  <si>
    <t>kus</t>
  </si>
  <si>
    <t>-907378346</t>
  </si>
  <si>
    <t>20</t>
  </si>
  <si>
    <t>R00100</t>
  </si>
  <si>
    <t>Zpevnění podmáčené  plochy zařízení staveniště a následné odtěžení kamene</t>
  </si>
  <si>
    <t>799624281</t>
  </si>
  <si>
    <t>Poznámka k položce:_x000D_
- zpevnění násypem z kameniva, následné odtěžení</t>
  </si>
  <si>
    <t>R001005</t>
  </si>
  <si>
    <t>Uvedení do původního stavu mostu "U kravína" po dokončení prací</t>
  </si>
  <si>
    <t>210704540</t>
  </si>
  <si>
    <t>22</t>
  </si>
  <si>
    <t>R00101</t>
  </si>
  <si>
    <t>Oprava komunikací blízko sjezdů</t>
  </si>
  <si>
    <t>740163572</t>
  </si>
  <si>
    <t>Poznámka k položce:_x000D_
- odfrézování a likvidace svrchní vrstvy komunikace_x000D_
- postřik_x000D_
- nový živičný povrch</t>
  </si>
  <si>
    <t>23</t>
  </si>
  <si>
    <t>R001011</t>
  </si>
  <si>
    <t>Oprava komunikací v obci, oprava výtluků asf. povrchu</t>
  </si>
  <si>
    <t>-1007842129</t>
  </si>
  <si>
    <t>24</t>
  </si>
  <si>
    <t>R00102</t>
  </si>
  <si>
    <t>Zřízení dočasných komunikací</t>
  </si>
  <si>
    <t>801032666</t>
  </si>
  <si>
    <t>Poznámka k položce:_x000D_
- panelová cesta na podsypu tl. 150 mm_x000D_
- odstranění dočasné cesty</t>
  </si>
  <si>
    <t>VV</t>
  </si>
  <si>
    <t>80*3</t>
  </si>
  <si>
    <t>25</t>
  </si>
  <si>
    <t>R010</t>
  </si>
  <si>
    <t>Dočasný sjezd š. 8 m, zřízení a odstranění</t>
  </si>
  <si>
    <t>1318037379</t>
  </si>
  <si>
    <t>Poznámka k položce:_x000D_
fr. 32-63 tl. 200 mm, 16-32 tl. 100 mm</t>
  </si>
  <si>
    <t>8*16*3 "3 kusy"</t>
  </si>
  <si>
    <t>VRN4</t>
  </si>
  <si>
    <t>Inženýrská činnost</t>
  </si>
  <si>
    <t>26</t>
  </si>
  <si>
    <t>4 R002</t>
  </si>
  <si>
    <t>Vypracování havarijního plánu</t>
  </si>
  <si>
    <t>-1147766340</t>
  </si>
  <si>
    <t>27</t>
  </si>
  <si>
    <t>K036</t>
  </si>
  <si>
    <t>Fotodokumentaci postupu prací během provádění díla</t>
  </si>
  <si>
    <t>1063376438</t>
  </si>
  <si>
    <t xml:space="preserve">Poznámka k položce:_x000D_
Fotodokumentaci postupu prací během provádění díla s popisem pracovních postupů, lokalizací a uvedením data a hodiny pořízení. Fotodokumentace bude průběžně ukládána na zřízený server (FTP server - viz položka 59) ve formátu *.JPG s min.rozlišení 5MPx._x000D_
</t>
  </si>
  <si>
    <t>28</t>
  </si>
  <si>
    <t>K037</t>
  </si>
  <si>
    <t>Jednání s vlastníky pozemků dotčených stavbou</t>
  </si>
  <si>
    <t>1689830823</t>
  </si>
  <si>
    <t>Poznámka k položce:_x000D_
Oznámení vlastníkům dotčených pozemků o zahájení prací, dodržování dohodnutých podmínek projednaných objednatelem, zpětné předání po dokončení.</t>
  </si>
  <si>
    <t>29</t>
  </si>
  <si>
    <t>K040b</t>
  </si>
  <si>
    <t>Zkoušky zhutnění podloží pod betonovou plochou</t>
  </si>
  <si>
    <t>-2030816996</t>
  </si>
  <si>
    <t>30</t>
  </si>
  <si>
    <t>K043</t>
  </si>
  <si>
    <t>Zkoušky betonových konstrukcí I. (kontrola zhotovitele)</t>
  </si>
  <si>
    <t>215716337</t>
  </si>
  <si>
    <t xml:space="preserve">Poznámka k položce:_x000D_
_x000D_
_x000D_
</t>
  </si>
  <si>
    <t>31</t>
  </si>
  <si>
    <t>K048</t>
  </si>
  <si>
    <t>Geotechnik stavby</t>
  </si>
  <si>
    <t>-321915304</t>
  </si>
  <si>
    <t>Poznámka k položce:_x000D_
realizace IG sledu vč. např. průběžného přebírání základové spáry dle podrobného HMG zhotovitele, určení rozhraní tříd těžitelnost apod. dle TP.  Včetně zkoušek stanovujících pevnost v prostém tlaku nebo Point load test u hornin a klasifikačního rozboru včetně určení konzistenčních mezí v počtu 1 zkouška na každých 5 000 m3 horniny, resp. zeminy.</t>
  </si>
  <si>
    <t>32</t>
  </si>
  <si>
    <t>KO41</t>
  </si>
  <si>
    <t>Vypracování Kontrolního zkušebního plánu a technologických postupů, vypracování POV</t>
  </si>
  <si>
    <t>-2129550937</t>
  </si>
  <si>
    <t>33</t>
  </si>
  <si>
    <t>KO36</t>
  </si>
  <si>
    <t>Geodet stavby, geodetické práce</t>
  </si>
  <si>
    <t>736858103</t>
  </si>
  <si>
    <t>VRN9</t>
  </si>
  <si>
    <t>34</t>
  </si>
  <si>
    <t>K055</t>
  </si>
  <si>
    <t>Dočasná tabule s informacemi o stavbě (inestor, projektant, zhotovitel atd.) u vjezdů na staveniště na vhodném místě</t>
  </si>
  <si>
    <t>-20055944</t>
  </si>
  <si>
    <t>Poznámka k položce:_x000D_
1400x700 mm 3 ks</t>
  </si>
  <si>
    <t>35</t>
  </si>
  <si>
    <t>KO34</t>
  </si>
  <si>
    <t>Náklady spojené s vedením ESD (elektronického stavebního deníku) - čl.10</t>
  </si>
  <si>
    <t>10938467</t>
  </si>
  <si>
    <t>36</t>
  </si>
  <si>
    <t>KO35</t>
  </si>
  <si>
    <t>Pojištění stavby</t>
  </si>
  <si>
    <t>Kplt</t>
  </si>
  <si>
    <t>802716987</t>
  </si>
  <si>
    <t>naložení_MD</t>
  </si>
  <si>
    <t>1775,27</t>
  </si>
  <si>
    <t>SO 03 - Přivaděč km 1,881 00 - km 2,644 00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</si>
  <si>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</si>
  <si>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</si>
  <si>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</si>
  <si>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</si>
  <si>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</si>
  <si>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</si>
  <si>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</si>
  <si>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</si>
  <si>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</si>
  <si>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</si>
  <si>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</si>
  <si>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</si>
  <si>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</si>
  <si>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>HSV</t>
  </si>
  <si>
    <t>Práce a dodávky HSV</t>
  </si>
  <si>
    <t>Zemní práce</t>
  </si>
  <si>
    <t>111251203</t>
  </si>
  <si>
    <t>Odstranění křovin a stromů průměru kmene do 100 mm i s kořeny sklonu terénu přes 1:5 z celkové plochy přes 500 m2 strojně</t>
  </si>
  <si>
    <t>CS ÚRS 2022 01</t>
  </si>
  <si>
    <t>1836299778</t>
  </si>
  <si>
    <t>2148 "VV pol. 1.8"</t>
  </si>
  <si>
    <t>113106193</t>
  </si>
  <si>
    <t>Rozebrání dlažeb vozovek z vegetační dlažby betonové s ložem z kameniva ručně</t>
  </si>
  <si>
    <t>101901123</t>
  </si>
  <si>
    <t>2,8 "VV pol. 1.6"</t>
  </si>
  <si>
    <t>113107232</t>
  </si>
  <si>
    <t>Odstranění podkladu z betonu prostého tl přes 150 do 300 mm strojně pl přes 200 m2</t>
  </si>
  <si>
    <t>35561414</t>
  </si>
  <si>
    <t>1183,1/0,2 "VV pol. 1.1"</t>
  </si>
  <si>
    <t>1.4/0,2 "VV pol. 1.5"</t>
  </si>
  <si>
    <t>766,3/0,2 "VV pol. 1.9"</t>
  </si>
  <si>
    <t>Součet</t>
  </si>
  <si>
    <t>113151111</t>
  </si>
  <si>
    <t>Rozebrání zpevněných ploch ze silničních dílců</t>
  </si>
  <si>
    <t>-1928472910</t>
  </si>
  <si>
    <t>Poznámka k položce:_x000D_
VV pol. 2.15</t>
  </si>
  <si>
    <t>115101201</t>
  </si>
  <si>
    <t>Čerpání vody na dopravní výšku do 10 m průměrný přítok do 500 l/min</t>
  </si>
  <si>
    <t>hod</t>
  </si>
  <si>
    <t>-1501127415</t>
  </si>
  <si>
    <t>Poznámka k položce:_x000D_
VV pol. 7.2</t>
  </si>
  <si>
    <t>6*3,5*30*8</t>
  </si>
  <si>
    <t>3*7*30*8</t>
  </si>
  <si>
    <t>115101301</t>
  </si>
  <si>
    <t>Pohotovost čerpací soupravy pro dopravní výšku do 10 m přítok do 500 l/min</t>
  </si>
  <si>
    <t>den</t>
  </si>
  <si>
    <t>-2014663967</t>
  </si>
  <si>
    <t>6*3,5*30</t>
  </si>
  <si>
    <t>3*7*30</t>
  </si>
  <si>
    <t>131151107</t>
  </si>
  <si>
    <t>Hloubení jam nezapažených v hornině třídy těžitelnosti I skupiny 1 a 2 objem přes 5000 m3 strojně</t>
  </si>
  <si>
    <t>m3</t>
  </si>
  <si>
    <t>680581083</t>
  </si>
  <si>
    <t>81,9 "VV pol. 2.1.2"</t>
  </si>
  <si>
    <t>6200,8"VV pol. 2.6"</t>
  </si>
  <si>
    <t>132151104</t>
  </si>
  <si>
    <t>Hloubení rýh nezapažených š do 800 mm v hornině třídy těžitelnosti I skupiny 1 a 2 objem přes 100 m3 strojně</t>
  </si>
  <si>
    <t>-67560334</t>
  </si>
  <si>
    <t>2797,2 "VV pol. 2.1.1"</t>
  </si>
  <si>
    <t>153311211</t>
  </si>
  <si>
    <t>Zřízení armování svahů, násypů a opěrných stěn vrstvou z geomříže tuhé sklonu do 1:2</t>
  </si>
  <si>
    <t>1189968235</t>
  </si>
  <si>
    <t>9160 "11/P"</t>
  </si>
  <si>
    <t>M</t>
  </si>
  <si>
    <t>R153001</t>
  </si>
  <si>
    <t>Trojosá PE geomříž 11/P</t>
  </si>
  <si>
    <t>-231221848</t>
  </si>
  <si>
    <t>162301501</t>
  </si>
  <si>
    <t>Vodorovné přemístění křovin do 5 km D kmene do 100 mm</t>
  </si>
  <si>
    <t>-1670116699</t>
  </si>
  <si>
    <t>Poznámka k položce:_x000D_
VV pol. 1.8</t>
  </si>
  <si>
    <t>162351104</t>
  </si>
  <si>
    <t>Vodorovné přemístění přes 500 do 1000 m výkopku/sypaniny z horniny třídy těžitelnosti I skupiny 1 až 3</t>
  </si>
  <si>
    <t>1903191137</t>
  </si>
  <si>
    <t>1315,7 "Výkop na MD, VV pol. 2.10"</t>
  </si>
  <si>
    <t>Mezisoučet</t>
  </si>
  <si>
    <t>1315,7 "VV pol. 2.10"</t>
  </si>
  <si>
    <t>3899,7*0,1 "VV pol. 2.11"</t>
  </si>
  <si>
    <t>69,6 "VV pol. 2.18"</t>
  </si>
  <si>
    <t>167151111</t>
  </si>
  <si>
    <t>Nakládání výkopku z hornin třídy těžitelnosti I skupiny 1 až 3 přes 100 m3</t>
  </si>
  <si>
    <t>-972991911</t>
  </si>
  <si>
    <t>171151131</t>
  </si>
  <si>
    <t>Uložení sypaniny z hornin nesoudržných a soudržných střídavě do násypů zhutněných strojně</t>
  </si>
  <si>
    <t>-1711776864</t>
  </si>
  <si>
    <t>1315,74 "VV pol. 2.10"</t>
  </si>
  <si>
    <t>174251101</t>
  </si>
  <si>
    <t>Zásyp jam, šachet rýh nebo kolem objektů sypaninou bez zhutnění</t>
  </si>
  <si>
    <t>917396394</t>
  </si>
  <si>
    <t>1219 "VV pol. 2.3"</t>
  </si>
  <si>
    <t>1313,8"VV pol. 2.4"</t>
  </si>
  <si>
    <t>7,02 "VV pol. 2.5"</t>
  </si>
  <si>
    <t>66,9 "VV pol. 2.18"</t>
  </si>
  <si>
    <t>58344003</t>
  </si>
  <si>
    <t>kamenivo drcené hrubé frakce 63/125</t>
  </si>
  <si>
    <t>t</t>
  </si>
  <si>
    <t>1984864459</t>
  </si>
  <si>
    <t>1219*2 'Přepočtené koeficientem množství</t>
  </si>
  <si>
    <t>58343959</t>
  </si>
  <si>
    <t>kamenivo drcené hrubé frakce 32/63</t>
  </si>
  <si>
    <t>-615109898</t>
  </si>
  <si>
    <t>1313,79 "VV pol. 2.4"</t>
  </si>
  <si>
    <t>1320,81*2 'Přepočtené koeficientem množství</t>
  </si>
  <si>
    <t>175151101</t>
  </si>
  <si>
    <t>Obsypání potrubí strojně sypaninou bez prohození, uloženou do 3 m</t>
  </si>
  <si>
    <t>-1055738828</t>
  </si>
  <si>
    <t>1031,4"VV pol. 2.2"</t>
  </si>
  <si>
    <t>58343872</t>
  </si>
  <si>
    <t>kamenivo drcené hrubé frakce 8/16</t>
  </si>
  <si>
    <t>302513026</t>
  </si>
  <si>
    <t>1031,4*2 'Přepočtené koeficientem množství</t>
  </si>
  <si>
    <t>181411123</t>
  </si>
  <si>
    <t>Založení lučního trávníku výsevem pl do 1000 m2 ve svahu přes 1:2 do 1:1</t>
  </si>
  <si>
    <t>4516890</t>
  </si>
  <si>
    <t>5123 "VV pol. 2.14"</t>
  </si>
  <si>
    <t>00572470</t>
  </si>
  <si>
    <t>osivo směs travní univerzál</t>
  </si>
  <si>
    <t>kg</t>
  </si>
  <si>
    <t>-1247260851</t>
  </si>
  <si>
    <t>5123*0,02 'Přepočtené koeficientem množství</t>
  </si>
  <si>
    <t>181951112</t>
  </si>
  <si>
    <t>Úprava pláně v hornině třídy těžitelnosti I skupiny 1 až 3 se zhutněním strojně</t>
  </si>
  <si>
    <t>-2129875469</t>
  </si>
  <si>
    <t>7576,5 "VV pol. 2.12"</t>
  </si>
  <si>
    <t>182111111</t>
  </si>
  <si>
    <t>Zpevnění svahu jutovou, kokosovou nebo plastovou rohoží přes 1:2 do 1:1</t>
  </si>
  <si>
    <t>12567386</t>
  </si>
  <si>
    <t>123 "13/P"</t>
  </si>
  <si>
    <t>61894012</t>
  </si>
  <si>
    <t>síť protierozní z kokosových vláken 400g/m2</t>
  </si>
  <si>
    <t>-500626982</t>
  </si>
  <si>
    <t>123*1,1 'Přepočtené koeficientem množství</t>
  </si>
  <si>
    <t>182251101</t>
  </si>
  <si>
    <t>Svahování násypů strojně</t>
  </si>
  <si>
    <t>617371954</t>
  </si>
  <si>
    <t>5668,9 "VV pol. 2.13"</t>
  </si>
  <si>
    <t>182351133R</t>
  </si>
  <si>
    <t>Rozprostření svrchní vrstvy přes 500 m2 ve svahu nad 1:5 tl vrstvy do 200 mm strojně</t>
  </si>
  <si>
    <t>1273068224</t>
  </si>
  <si>
    <t>3899,7 "VV pol. 2.11"</t>
  </si>
  <si>
    <t>185R 001</t>
  </si>
  <si>
    <t>Ruční vybírání kamenů při vyplňování zatravňovacích dlaždic</t>
  </si>
  <si>
    <t>1959539720</t>
  </si>
  <si>
    <t>1223 "VV pol. 2.16"</t>
  </si>
  <si>
    <t>185804312</t>
  </si>
  <si>
    <t>Zalití rostlin vodou plocha přes 20 m2</t>
  </si>
  <si>
    <t>-932908070</t>
  </si>
  <si>
    <t>Poznámka k položce:_x000D_
VV pol. 7.3</t>
  </si>
  <si>
    <t>1R 001</t>
  </si>
  <si>
    <t>Odstranění stávajícího potrubí DN 200</t>
  </si>
  <si>
    <t>m</t>
  </si>
  <si>
    <t>-1553271584</t>
  </si>
  <si>
    <t>1529 "VV pol. 1.2"</t>
  </si>
  <si>
    <t>R 001</t>
  </si>
  <si>
    <t>Odstranění pařezů vč. likvidace dle platné legislativy vč. zásypů jam</t>
  </si>
  <si>
    <t>1652229827</t>
  </si>
  <si>
    <t>Poznámka k položce:_x000D_
- položka bude soutěžena dle §92 odst. 2 dle zákona č.134/2016 Sb. na výkon nebo funkci</t>
  </si>
  <si>
    <t>R162701002</t>
  </si>
  <si>
    <t>Odvoz a likvidace zeminy tř. 1 až 4 dle platné legislativy</t>
  </si>
  <si>
    <t>-928287529</t>
  </si>
  <si>
    <t>81,9"VV pol. 2.1.2"</t>
  </si>
  <si>
    <t>-0,1*3899,7 "VV pol. 2.11"</t>
  </si>
  <si>
    <t>-1315,74 "VV pol. 2.10"</t>
  </si>
  <si>
    <t>-66,9 "VV pol. 2.18"</t>
  </si>
  <si>
    <t>1R 150001</t>
  </si>
  <si>
    <t>Těsnící rýha z jílových  materiálů (vč. jejich dovozu)</t>
  </si>
  <si>
    <t>358351115</t>
  </si>
  <si>
    <t>Poznámka k položce:_x000D_
VV pol. 7.5</t>
  </si>
  <si>
    <t>Zakládání</t>
  </si>
  <si>
    <t>213141111</t>
  </si>
  <si>
    <t>Zřízení vrstvy z geotextilie v rovině nebo ve sklonu do 1:5 š do 3 m</t>
  </si>
  <si>
    <t>-271966068</t>
  </si>
  <si>
    <t>48 "17/P"</t>
  </si>
  <si>
    <t>69311089</t>
  </si>
  <si>
    <t>geotextilie netkaná separační, ochranná, filtrační, drenážní PES 600g/m2</t>
  </si>
  <si>
    <t>133375357</t>
  </si>
  <si>
    <t>48*1,1845 'Přepočtené koeficientem množství</t>
  </si>
  <si>
    <t>273313611</t>
  </si>
  <si>
    <t>Základové desky z betonu tř. C 16/20</t>
  </si>
  <si>
    <t>1965098708</t>
  </si>
  <si>
    <t>59,63 "VV pol. 4.1"</t>
  </si>
  <si>
    <t>291211111</t>
  </si>
  <si>
    <t>Zřízení plochy ze silničních panelů do lože tl 50 mm z kameniva</t>
  </si>
  <si>
    <t>913172499</t>
  </si>
  <si>
    <t>93 "VV pol. 2.15"</t>
  </si>
  <si>
    <t>37</t>
  </si>
  <si>
    <t>59381003</t>
  </si>
  <si>
    <t>panel silniční 3,00x1,50x0,15m</t>
  </si>
  <si>
    <t>1502216417</t>
  </si>
  <si>
    <t>5,25 "překrytí jímky"</t>
  </si>
  <si>
    <t>21 "VV pol. 2.15"</t>
  </si>
  <si>
    <t>26,25*0,25 'Přepočtené koeficientem množství</t>
  </si>
  <si>
    <t>Svislé a kompletní konstrukce</t>
  </si>
  <si>
    <t>38</t>
  </si>
  <si>
    <t>321311116</t>
  </si>
  <si>
    <t>Konstrukce vodních staveb z betonu prostého mrazuvzdorného tř. C 30/37</t>
  </si>
  <si>
    <t>-1465662128</t>
  </si>
  <si>
    <t>19,7 "VV pol. 4.3"</t>
  </si>
  <si>
    <t>39</t>
  </si>
  <si>
    <t>321351010</t>
  </si>
  <si>
    <t>Bednění konstrukcí vodních staveb rovinné - zřízení</t>
  </si>
  <si>
    <t>418267092</t>
  </si>
  <si>
    <t>490,6 "VV pol. 5"</t>
  </si>
  <si>
    <t>40</t>
  </si>
  <si>
    <t>321352010</t>
  </si>
  <si>
    <t>Bednění konstrukcí vodních staveb rovinné - odstranění</t>
  </si>
  <si>
    <t>-753842157</t>
  </si>
  <si>
    <t>41</t>
  </si>
  <si>
    <t>321368211</t>
  </si>
  <si>
    <t>Výztuž železobetonových konstrukcí vodních staveb ze svařovaných sítí</t>
  </si>
  <si>
    <t>-1764775439</t>
  </si>
  <si>
    <t>0,18009"VV pol. 6.1"</t>
  </si>
  <si>
    <t>5,0*7,9/1000 "VV pol. 4.23"</t>
  </si>
  <si>
    <t>Vodorovné konstrukce</t>
  </si>
  <si>
    <t>42</t>
  </si>
  <si>
    <t>451571111</t>
  </si>
  <si>
    <t>Lože pod dlažby ze štěrkopísku vrstva tl do 100 mm</t>
  </si>
  <si>
    <t>-1353722836</t>
  </si>
  <si>
    <t>Poznámka k položce:_x000D_
VV pol. 2.9</t>
  </si>
  <si>
    <t>43</t>
  </si>
  <si>
    <t>457315813</t>
  </si>
  <si>
    <t>Těsnící vrstva z betonu mrazuvzdorného tř. C 30/37 tl přes 150 do 200 mm</t>
  </si>
  <si>
    <t>-1153243447</t>
  </si>
  <si>
    <t>1872,5/0,2 "VV pol. 4.2"</t>
  </si>
  <si>
    <t>44</t>
  </si>
  <si>
    <t>457532112</t>
  </si>
  <si>
    <t>Filtrační vrstvy z hrubého drceného kameniva se zhutněním frakce od 16 až 63 do 32 až 63 mm</t>
  </si>
  <si>
    <t>1677301557</t>
  </si>
  <si>
    <t>244,4"VV pol. 2.7"</t>
  </si>
  <si>
    <t>45</t>
  </si>
  <si>
    <t>457532112b</t>
  </si>
  <si>
    <t>Rozhrnutí vrstvy z hrubého drceného kameniva se zhutněním frakce od 32 až 125 mm</t>
  </si>
  <si>
    <t>1295644271</t>
  </si>
  <si>
    <t>2206"VV pol. 2.17"</t>
  </si>
  <si>
    <t>46</t>
  </si>
  <si>
    <t>457542111</t>
  </si>
  <si>
    <t>Filtrační vrstvy ze štěrkodrti se zhutněním frakce od 0 až 22 do 0 až 63 mm</t>
  </si>
  <si>
    <t>750628694</t>
  </si>
  <si>
    <t>4565 "VV pol. 2.8"</t>
  </si>
  <si>
    <t>47</t>
  </si>
  <si>
    <t>465921122</t>
  </si>
  <si>
    <t>Kladení dlažby z betonových desek tl přes 100 do 150 mm hmotnosti do 90 kg s vyplněním spár drnem</t>
  </si>
  <si>
    <t>-78815144</t>
  </si>
  <si>
    <t>48</t>
  </si>
  <si>
    <t>59245032R</t>
  </si>
  <si>
    <t>dlažba plošná betonová vegetační 600x400x120mm</t>
  </si>
  <si>
    <t>2104840180</t>
  </si>
  <si>
    <t>Poznámka k položce:_x000D_
1/B</t>
  </si>
  <si>
    <t>1223*1,01 'Přepočtené koeficientem množství</t>
  </si>
  <si>
    <t>Komunikace pozemní</t>
  </si>
  <si>
    <t>49</t>
  </si>
  <si>
    <t>564231012</t>
  </si>
  <si>
    <t>Podklad nebo podsyp ze štěrkopísku ŠP plochy do 100 m2 tl 110 mm</t>
  </si>
  <si>
    <t>-726977538</t>
  </si>
  <si>
    <t>Poznámka k položce:_x000D_
k 6/B</t>
  </si>
  <si>
    <t>50</t>
  </si>
  <si>
    <t>584121108</t>
  </si>
  <si>
    <t>Osazení silničních dílců z ŽB do lože z kameniva těženého tl 40 mm plochy do 15 m2</t>
  </si>
  <si>
    <t>1545161113</t>
  </si>
  <si>
    <t>37,5 "6/B"</t>
  </si>
  <si>
    <t>51</t>
  </si>
  <si>
    <t>476224310</t>
  </si>
  <si>
    <t>Poznámka k položce:_x000D_
6/B</t>
  </si>
  <si>
    <t>13*0,278 'Přepočtené koeficientem množství</t>
  </si>
  <si>
    <t>Trubní vedení</t>
  </si>
  <si>
    <t>52</t>
  </si>
  <si>
    <t>871395811</t>
  </si>
  <si>
    <t>Bourání stávajícího potrubí z PVC nebo PP DN přes 250 do 400</t>
  </si>
  <si>
    <t>-1154646570</t>
  </si>
  <si>
    <t>Poznámka k položce:_x000D_
VV pol. 1.4</t>
  </si>
  <si>
    <t>53</t>
  </si>
  <si>
    <t>890411851</t>
  </si>
  <si>
    <t>Bourání šachet z prefabrikovaných skruží strojně obestavěného prostoru do 1,5 m3</t>
  </si>
  <si>
    <t>-1903857164</t>
  </si>
  <si>
    <t>0,8 "VV pol. 1.3"</t>
  </si>
  <si>
    <t>54</t>
  </si>
  <si>
    <t>892352121R</t>
  </si>
  <si>
    <t>Těsnění potrubí DN 400 těsnícím vakem ucpávkovým</t>
  </si>
  <si>
    <t>429420579</t>
  </si>
  <si>
    <t>6 "VV pol. 3.8"</t>
  </si>
  <si>
    <t>2" VV pol. 7.4"</t>
  </si>
  <si>
    <t>55</t>
  </si>
  <si>
    <t>894410102</t>
  </si>
  <si>
    <t>Osazení betonových dílců pro kanalizační šachty DN 1000 šachtové dno výšky 800 mm</t>
  </si>
  <si>
    <t>-1648821662</t>
  </si>
  <si>
    <t>56</t>
  </si>
  <si>
    <t>59224038</t>
  </si>
  <si>
    <t>dno betonové šachtové DN 400 betonový žlab i nástupnice 100x88,5x23cm</t>
  </si>
  <si>
    <t>-878724271</t>
  </si>
  <si>
    <t>Poznámka k položce:_x000D_
3/B</t>
  </si>
  <si>
    <t>57</t>
  </si>
  <si>
    <t>894410103</t>
  </si>
  <si>
    <t>Osazení betonových dílců pro kanalizační šachty DN 1000 šachtové dno výšky 1000 mm</t>
  </si>
  <si>
    <t>41321445</t>
  </si>
  <si>
    <t>58</t>
  </si>
  <si>
    <t>59224044</t>
  </si>
  <si>
    <t>dno betonové šachtové DN 500 betonový žlab i nástupnice 100x98,5x23cm</t>
  </si>
  <si>
    <t>-396697696</t>
  </si>
  <si>
    <t>Poznámka k položce:_x000D_
2/B</t>
  </si>
  <si>
    <t>59</t>
  </si>
  <si>
    <t>894410114</t>
  </si>
  <si>
    <t>Osazení betonových dílců pro kanalizační šachty DN 1200 šachtové dno výšky 1200 mm</t>
  </si>
  <si>
    <t>430719690</t>
  </si>
  <si>
    <t>60</t>
  </si>
  <si>
    <t>59224429</t>
  </si>
  <si>
    <t>dno betonové šachty DN 1200 kanalizační výšky 120cm přímé 120x120 max. zaústění potrubí  V50/75</t>
  </si>
  <si>
    <t>-917679929</t>
  </si>
  <si>
    <t>Poznámka k položce:_x000D_
9/B</t>
  </si>
  <si>
    <t>61</t>
  </si>
  <si>
    <t>894410211</t>
  </si>
  <si>
    <t>Osazení betonových dílců pro kanalizační šachty DN 1000 skruž rovná výšky 250 mm</t>
  </si>
  <si>
    <t>-1361160621</t>
  </si>
  <si>
    <t>62</t>
  </si>
  <si>
    <t>59224071</t>
  </si>
  <si>
    <t>skruž betonová DN 1000x250, 100x25x9cm</t>
  </si>
  <si>
    <t>1903092488</t>
  </si>
  <si>
    <t>Poznámka k položce:_x000D_
4/B</t>
  </si>
  <si>
    <t>63</t>
  </si>
  <si>
    <t>894410212</t>
  </si>
  <si>
    <t>Osazení betonových dílců pro kanalizační šachty DN 1000 skruž rovná výšky 500 mm</t>
  </si>
  <si>
    <t>1608213079</t>
  </si>
  <si>
    <t>64</t>
  </si>
  <si>
    <t>59224073</t>
  </si>
  <si>
    <t>skruž betonová DN 1000x500, 100x50x9cm</t>
  </si>
  <si>
    <t>1545093833</t>
  </si>
  <si>
    <t>Poznámka k položce:_x000D_
5/B</t>
  </si>
  <si>
    <t>65</t>
  </si>
  <si>
    <t>894410302</t>
  </si>
  <si>
    <t>Osazení betonových dílců pro kanalizační šachty DN 1000 deska zákrytová</t>
  </si>
  <si>
    <t>565412374</t>
  </si>
  <si>
    <t>66</t>
  </si>
  <si>
    <t>894R001</t>
  </si>
  <si>
    <t>Deska zákrytová DN 1000  bez otvoru s následnou likvidací</t>
  </si>
  <si>
    <t>-1007146669</t>
  </si>
  <si>
    <t>Poznámka k položce:_x000D_
7/B</t>
  </si>
  <si>
    <t>67</t>
  </si>
  <si>
    <t>894410303</t>
  </si>
  <si>
    <t>Osazení betonových dílců pro kanalizační šachty DN 1200 deska zákrytová</t>
  </si>
  <si>
    <t>1683255457</t>
  </si>
  <si>
    <t>68</t>
  </si>
  <si>
    <t>894R002</t>
  </si>
  <si>
    <t>Deska zákrytová DN 1200 bez otvoru s následnou likvidací</t>
  </si>
  <si>
    <t>-1491116485</t>
  </si>
  <si>
    <t>Poznámka k položce:_x000D_
8/B</t>
  </si>
  <si>
    <t>69</t>
  </si>
  <si>
    <t>8R 001</t>
  </si>
  <si>
    <t>Vysokopevnostní drenážní trubky PP DN 500 SN 12 perforované 1/3</t>
  </si>
  <si>
    <t>-1862809666</t>
  </si>
  <si>
    <t>Poznámka k položce:_x000D_
2/P</t>
  </si>
  <si>
    <t>70</t>
  </si>
  <si>
    <t>8R 002</t>
  </si>
  <si>
    <t>Vysokopevnostní drenážní trubky PP DN 400 SN 12 perforované 1/3</t>
  </si>
  <si>
    <t>590733030</t>
  </si>
  <si>
    <t>Poznámka k položce:_x000D_
3/P</t>
  </si>
  <si>
    <t>71</t>
  </si>
  <si>
    <t>8R 004</t>
  </si>
  <si>
    <t>Koleno pro potrubí PP DN 400 15°</t>
  </si>
  <si>
    <t>-1237432799</t>
  </si>
  <si>
    <t>Poznámka k položce:_x000D_
14/P</t>
  </si>
  <si>
    <t>72</t>
  </si>
  <si>
    <t>8R 005</t>
  </si>
  <si>
    <t>Koleno pro potrubí PP DN 500 15°</t>
  </si>
  <si>
    <t>945634763</t>
  </si>
  <si>
    <t>Poznámka k položce:_x000D_
15/P</t>
  </si>
  <si>
    <t>73</t>
  </si>
  <si>
    <t>8R 006</t>
  </si>
  <si>
    <t>Přesuvné spojka pro potrubí PP DN 400</t>
  </si>
  <si>
    <t>522062770</t>
  </si>
  <si>
    <t>Poznámka k položce:_x000D_
16/P</t>
  </si>
  <si>
    <t>Ostatní konstrukce a práce, bourání</t>
  </si>
  <si>
    <t>74</t>
  </si>
  <si>
    <t>919111114R</t>
  </si>
  <si>
    <t>Řezání dilatačních spár š 4 mm hl 140 mm příčných nebo podélných v čerstvém bet. krytu</t>
  </si>
  <si>
    <t>397723199</t>
  </si>
  <si>
    <t>2123 "VV pol. 3.1"</t>
  </si>
  <si>
    <t>75</t>
  </si>
  <si>
    <t>919726122</t>
  </si>
  <si>
    <t>Geotextilie pro ochranu, separaci a filtraci netkaná měrná hm přes 200 do 300 g/m2</t>
  </si>
  <si>
    <t>70232747</t>
  </si>
  <si>
    <t>4874 "9/P"</t>
  </si>
  <si>
    <t>76</t>
  </si>
  <si>
    <t>919726124</t>
  </si>
  <si>
    <t>Geotextilie pro ochranu, separaci a filtraci netkaná měrná hm přes 500 do 800 g/m2</t>
  </si>
  <si>
    <t>-664256857</t>
  </si>
  <si>
    <t>11680 "12/P"</t>
  </si>
  <si>
    <t>77</t>
  </si>
  <si>
    <t>919735126</t>
  </si>
  <si>
    <t>Řezání stávajícího betonového krytu hl přes 250 do 300 mm</t>
  </si>
  <si>
    <t>1681698369</t>
  </si>
  <si>
    <t>8,2 "VV pol. 3.6"</t>
  </si>
  <si>
    <t>78</t>
  </si>
  <si>
    <t>931994102</t>
  </si>
  <si>
    <t>Těsnění dilatační spáry betonové konstrukce povrchovým těsnicím pásem</t>
  </si>
  <si>
    <t>369602566</t>
  </si>
  <si>
    <t>5078 "1/P"</t>
  </si>
  <si>
    <t>79</t>
  </si>
  <si>
    <t>953334112</t>
  </si>
  <si>
    <t>Bobtnavý pásek do pracovních spar betonových kcí bentonitový 15 x 10 mm</t>
  </si>
  <si>
    <t>-1582365250</t>
  </si>
  <si>
    <t>14,4 "8/P"</t>
  </si>
  <si>
    <t>80</t>
  </si>
  <si>
    <t>985131111</t>
  </si>
  <si>
    <t>Očištění ploch stěn, rubu kleneb a podlah tlakovou vodou</t>
  </si>
  <si>
    <t>-38285728</t>
  </si>
  <si>
    <t>20 "VV pol. 3.7"</t>
  </si>
  <si>
    <t>81</t>
  </si>
  <si>
    <t>985312112</t>
  </si>
  <si>
    <t>Stěrka k vyrovnání betonových ploch stěn tl přes 2 do 3 mm</t>
  </si>
  <si>
    <t>-2029508658</t>
  </si>
  <si>
    <t>18,5 "VV pol. 3.5"</t>
  </si>
  <si>
    <t>82</t>
  </si>
  <si>
    <t>9R001</t>
  </si>
  <si>
    <t>Lesní otočná závora 3,7 m kontrastní bílo-červené pruhy</t>
  </si>
  <si>
    <t>562421266</t>
  </si>
  <si>
    <t>Poznámka k položce:_x000D_
vč. základů pro sloupky_x000D_
1/Z</t>
  </si>
  <si>
    <t>83</t>
  </si>
  <si>
    <t>9R002</t>
  </si>
  <si>
    <t>Vnitřní spárový pás z měkčenného PVC, nový a starý beton</t>
  </si>
  <si>
    <t>86773644</t>
  </si>
  <si>
    <t>Poznámka k položce:_x000D_
5/P</t>
  </si>
  <si>
    <t>84</t>
  </si>
  <si>
    <t>9R003</t>
  </si>
  <si>
    <t>Šachtový poklop 600x900 mm tř. B125</t>
  </si>
  <si>
    <t>1469052572</t>
  </si>
  <si>
    <t>Poznámka k položce:_x000D_
6/P</t>
  </si>
  <si>
    <t>85</t>
  </si>
  <si>
    <t>9R004</t>
  </si>
  <si>
    <t>Demontáž a následná montáž nerezové měrné přepážky</t>
  </si>
  <si>
    <t>1146088153</t>
  </si>
  <si>
    <t>Poznámka k položce:_x000D_
VV pol. 3.9</t>
  </si>
  <si>
    <t>86</t>
  </si>
  <si>
    <t>R9 004</t>
  </si>
  <si>
    <t>Jímka v korytě přivaděče h=0,78 m, vč návrhu, opětovně montovaná vč. likvidace</t>
  </si>
  <si>
    <t>-188613034</t>
  </si>
  <si>
    <t>Poznámka k položce:_x000D_
-sanace betonu po kotvení jímek_x000D_
VV pol. 7.1</t>
  </si>
  <si>
    <t>87</t>
  </si>
  <si>
    <t>R9 005</t>
  </si>
  <si>
    <t>Úprava v okolí vyústění potrubí do přivaděče (obetonování)</t>
  </si>
  <si>
    <t>1406216034</t>
  </si>
  <si>
    <t>88</t>
  </si>
  <si>
    <t>R9 006</t>
  </si>
  <si>
    <t>Vložka do podélných dilatačních spar tl. 5 mm z pěnového PE</t>
  </si>
  <si>
    <t>1668896785</t>
  </si>
  <si>
    <t>381,75 "VV pol. 3.2"</t>
  </si>
  <si>
    <t>997</t>
  </si>
  <si>
    <t>Přesun sutě</t>
  </si>
  <si>
    <t>89</t>
  </si>
  <si>
    <t>R997001</t>
  </si>
  <si>
    <t>Odvoz suti a vybouraných hmot, jejich likvidace dle druhu odpadů v souladu s platnou legislativou</t>
  </si>
  <si>
    <t>-61405168</t>
  </si>
  <si>
    <t>Poznámka k položce:_x000D_
položka bude soutěžena dle §92 odst. 2 dle zákona č.134/2016 Sb. na výkon nebo funkci</t>
  </si>
  <si>
    <t>998</t>
  </si>
  <si>
    <t>Přesun hmot</t>
  </si>
  <si>
    <t>90</t>
  </si>
  <si>
    <t>998332011</t>
  </si>
  <si>
    <t>Přesun hmot pro úpravy vodních toků a kanály</t>
  </si>
  <si>
    <t>889574350</t>
  </si>
  <si>
    <t>PSV</t>
  </si>
  <si>
    <t>Práce a dodávky PSV</t>
  </si>
  <si>
    <t>711</t>
  </si>
  <si>
    <t>Izolace proti vodě, vlhkosti a plynům</t>
  </si>
  <si>
    <t>91</t>
  </si>
  <si>
    <t>711R001</t>
  </si>
  <si>
    <t xml:space="preserve">Uložení stavební PVC fólie </t>
  </si>
  <si>
    <t>1566774563</t>
  </si>
  <si>
    <t>Poznámka k položce:_x000D_
10/P</t>
  </si>
  <si>
    <t>92</t>
  </si>
  <si>
    <t>28322104R</t>
  </si>
  <si>
    <t>fólie hydroizolační pro izolaci spodní stavby tl 1,0mm</t>
  </si>
  <si>
    <t>-1055540268</t>
  </si>
  <si>
    <t>9351*1,1 'Přepočtené koeficientem množství</t>
  </si>
  <si>
    <t>767</t>
  </si>
  <si>
    <t>Konstrukce zámečnické</t>
  </si>
  <si>
    <t>93</t>
  </si>
  <si>
    <t>767 01</t>
  </si>
  <si>
    <t>Ochranná mříž do rámu poklopů 600x900 mm oka 50x50 mm</t>
  </si>
  <si>
    <t>-1879899342</t>
  </si>
  <si>
    <t>2 "VV pol.6.2"</t>
  </si>
  <si>
    <t>94</t>
  </si>
  <si>
    <t>767995113</t>
  </si>
  <si>
    <t>Montáž atypických zámečnických konstrukcí hm přes 10 do 20 kg</t>
  </si>
  <si>
    <t>-2109751253</t>
  </si>
  <si>
    <t>19 "5/Z"</t>
  </si>
  <si>
    <t>95</t>
  </si>
  <si>
    <t>767 R 001</t>
  </si>
  <si>
    <t>Ocelová deska 600x400x10 mm 5/Z</t>
  </si>
  <si>
    <t>-1919819534</t>
  </si>
  <si>
    <t>2535,81</t>
  </si>
  <si>
    <t>SO 04 - Přivaděč km 2,644 00 - km 3,633 00</t>
  </si>
  <si>
    <t>OST - Ostatní</t>
  </si>
  <si>
    <t>1879001736</t>
  </si>
  <si>
    <t>3505 "VV pol. 1.4"</t>
  </si>
  <si>
    <t>-1893843181</t>
  </si>
  <si>
    <t>1654/0,2 "VV pol. 1.1"</t>
  </si>
  <si>
    <t>977,6/0,2 "VV pol. 1.5"</t>
  </si>
  <si>
    <t>-779151027</t>
  </si>
  <si>
    <t>-1070556997</t>
  </si>
  <si>
    <t>6*10*30*8 "VV pol. 8.2"</t>
  </si>
  <si>
    <t>1*7 "denně/hod, VV pol. 8.3"</t>
  </si>
  <si>
    <t>1766632896</t>
  </si>
  <si>
    <t>6*30*10 "VV pol. 8.2"</t>
  </si>
  <si>
    <t>1780279597</t>
  </si>
  <si>
    <t>196,9 "VV pol. 2.1.2"</t>
  </si>
  <si>
    <t>8404,5"VV pol. 2.6"</t>
  </si>
  <si>
    <t>131151203</t>
  </si>
  <si>
    <t>Hloubení jam zapažených v hornině třídy těžitelnosti I skupiny 1 a 2 objem do 100 m3 strojně</t>
  </si>
  <si>
    <t>552886888</t>
  </si>
  <si>
    <t>57,8 "VV pol. 2.1.3"</t>
  </si>
  <si>
    <t>1351866566</t>
  </si>
  <si>
    <t>3620,6"VV pol. 2.1.1"</t>
  </si>
  <si>
    <t>151811133</t>
  </si>
  <si>
    <t>Osazení pažicího boxu hl výkopu do 4 m š přes 2,5 do 5 m</t>
  </si>
  <si>
    <t>-1826473429</t>
  </si>
  <si>
    <t>2*4*2,7 "VV pol. 2.1.4"</t>
  </si>
  <si>
    <t>151811233</t>
  </si>
  <si>
    <t>Odstranění pažicího boxu hl výkopu do 4 m š přes 2,5 do 5 m</t>
  </si>
  <si>
    <t>444452894</t>
  </si>
  <si>
    <t>153271121</t>
  </si>
  <si>
    <t>Kotvičky pro výztuž stříkaného betonu do malty hl přes 0,2 do 0,4 m z oceli BSt 500 D do 10 mm</t>
  </si>
  <si>
    <t>1279285955</t>
  </si>
  <si>
    <t>4*80 "4 ks/m2"</t>
  </si>
  <si>
    <t>-1301243759</t>
  </si>
  <si>
    <t>12161 "11/P"</t>
  </si>
  <si>
    <t>2073631954</t>
  </si>
  <si>
    <t>-1184391714</t>
  </si>
  <si>
    <t>-1358825016</t>
  </si>
  <si>
    <t>1843+484,9 "Výkop na MD"</t>
  </si>
  <si>
    <t>121 "VV pol. 2.5"</t>
  </si>
  <si>
    <t>1843 "VV pol. 2.10"</t>
  </si>
  <si>
    <t>4849,1*0,1 "VV pol. 2.11"</t>
  </si>
  <si>
    <t>86,9 "VV pol. 2.18"</t>
  </si>
  <si>
    <t>406092953</t>
  </si>
  <si>
    <t>-98572138</t>
  </si>
  <si>
    <t>-1161270290</t>
  </si>
  <si>
    <t>1543,15"VV pol. 2.3"</t>
  </si>
  <si>
    <t>1672 "VV pol. 2.4"</t>
  </si>
  <si>
    <t>1422260310</t>
  </si>
  <si>
    <t>1543,15*2 'Přepočtené koeficientem množství</t>
  </si>
  <si>
    <t>-1788018546</t>
  </si>
  <si>
    <t>1672*2 'Přepočtené koeficientem množství</t>
  </si>
  <si>
    <t>1460407990</t>
  </si>
  <si>
    <t>1341,4"VV pol. 2.2"</t>
  </si>
  <si>
    <t>1475740888</t>
  </si>
  <si>
    <t>1341,4*2 'Přepočtené koeficientem množství</t>
  </si>
  <si>
    <t>-1737633090</t>
  </si>
  <si>
    <t>Poznámka k položce:_x000D_
VV pol. 2.14</t>
  </si>
  <si>
    <t>6460"VV pol. 2.14"</t>
  </si>
  <si>
    <t>1140557375</t>
  </si>
  <si>
    <t>6460*0,02 'Přepočtené koeficientem množství</t>
  </si>
  <si>
    <t>-2067025625</t>
  </si>
  <si>
    <t>10194 "VV pol. 2.12"</t>
  </si>
  <si>
    <t>-1924440313</t>
  </si>
  <si>
    <t>-359273603</t>
  </si>
  <si>
    <t>182514745</t>
  </si>
  <si>
    <t>7990"VV pol. 2.13"</t>
  </si>
  <si>
    <t>1206198071</t>
  </si>
  <si>
    <t>6720"VV pol. 2.11"</t>
  </si>
  <si>
    <t>-1417432141</t>
  </si>
  <si>
    <t>1816689145</t>
  </si>
  <si>
    <t>2026"VV pol. 1.2"</t>
  </si>
  <si>
    <t>Uložení a odvoz pařezů na skládkudle platné legislativy</t>
  </si>
  <si>
    <t>1552239212</t>
  </si>
  <si>
    <t>1054508899</t>
  </si>
  <si>
    <t>3620,6 "VV pol. 2.1.1"</t>
  </si>
  <si>
    <t>-1842,9 "VV pol. 2.10"</t>
  </si>
  <si>
    <t>-0,1*6720"VV pol. 2.11"</t>
  </si>
  <si>
    <t>-86,9 "VV pol. 2.18"</t>
  </si>
  <si>
    <t>-121 "VV pol. 2.5"</t>
  </si>
  <si>
    <t>153211002</t>
  </si>
  <si>
    <t>Zřízení stříkaného betonu tl přes 50 do 100 mm skalních a poloskalních ploch</t>
  </si>
  <si>
    <t>604435443</t>
  </si>
  <si>
    <t>80 "VV pol. 4.2"</t>
  </si>
  <si>
    <t>58932908</t>
  </si>
  <si>
    <t>beton C 20/25 X0 XC2 kamenivo frakce 0/8</t>
  </si>
  <si>
    <t>-835521861</t>
  </si>
  <si>
    <t>80*0,1</t>
  </si>
  <si>
    <t>153273113</t>
  </si>
  <si>
    <t>Výztuž stříkaného betonu ze svařovaných sítí jednovrstvá D drátu přes 6 do 8 mm skalních a poloskalních ploch</t>
  </si>
  <si>
    <t>-1226054635</t>
  </si>
  <si>
    <t>413290626</t>
  </si>
  <si>
    <t>56 "17/P"</t>
  </si>
  <si>
    <t>-714873806</t>
  </si>
  <si>
    <t>56*1,1845 'Přepočtené koeficientem množství</t>
  </si>
  <si>
    <t>225211114</t>
  </si>
  <si>
    <t>Vrty maloprofilové jádrové D přes 56 do 93 mm úklon do 45° hl 0 až 25 m hornina III a IV</t>
  </si>
  <si>
    <t>-686942526</t>
  </si>
  <si>
    <t>4*7+4,5*3 "VV 7.2""</t>
  </si>
  <si>
    <t>28615068</t>
  </si>
  <si>
    <t>trubka kanalizační HTGL bez hrdla DN 75x5000mm</t>
  </si>
  <si>
    <t>-2139484893</t>
  </si>
  <si>
    <t>7 "VV pol. 7.1"</t>
  </si>
  <si>
    <t>226221114</t>
  </si>
  <si>
    <t>Vrty velkoprofilové šikmé zapažené D do 450 mm hl od 0 do 5 m hornina IV</t>
  </si>
  <si>
    <t>409345932</t>
  </si>
  <si>
    <t>4,4 "VV pol. 2.1.5"</t>
  </si>
  <si>
    <t>1590044303</t>
  </si>
  <si>
    <t>8,2"VV pol. 4.1"</t>
  </si>
  <si>
    <t>281601111</t>
  </si>
  <si>
    <t>Injektování vrtů nízkotlaké vzestupné s jednoduchým obturátorem tlakem do 0,6 MPa</t>
  </si>
  <si>
    <t>-811779855</t>
  </si>
  <si>
    <t>12 "VV pol. 7.3"</t>
  </si>
  <si>
    <t>58521130</t>
  </si>
  <si>
    <t>cement portlandský CEM I 42,5MPa</t>
  </si>
  <si>
    <t>807165536</t>
  </si>
  <si>
    <t>RMAT0001</t>
  </si>
  <si>
    <t>jíl mletý (bentonit)</t>
  </si>
  <si>
    <t>-510300529</t>
  </si>
  <si>
    <t>Poznámka k položce:_x000D_
VV pol. 7.6</t>
  </si>
  <si>
    <t>405516649</t>
  </si>
  <si>
    <t>186 "VV pol. 2.15"</t>
  </si>
  <si>
    <t>-120745997</t>
  </si>
  <si>
    <t>186/3 "VV pol. 2.15"</t>
  </si>
  <si>
    <t>62*0,25 'Přepočtené koeficientem množství</t>
  </si>
  <si>
    <t>321321116</t>
  </si>
  <si>
    <t>Konstrukce vodních staveb ze ŽB mrazuvzdorného tř. C 30/37</t>
  </si>
  <si>
    <t>2045354237</t>
  </si>
  <si>
    <t>195 "VV pol. 4.4"</t>
  </si>
  <si>
    <t>-294560276</t>
  </si>
  <si>
    <t>784,2 "VV pol. 5.1"</t>
  </si>
  <si>
    <t>436796671</t>
  </si>
  <si>
    <t>321366111</t>
  </si>
  <si>
    <t>Výztuž železobetonových konstrukcí vodních staveb z oceli 10 505 D do 12 mm</t>
  </si>
  <si>
    <t>589878562</t>
  </si>
  <si>
    <t>0,2094 "VV pol. 6.3"</t>
  </si>
  <si>
    <t>321366112</t>
  </si>
  <si>
    <t>Výztuž železobetonových konstrukcí vodních staveb z oceli 10 505 D do 32 mm</t>
  </si>
  <si>
    <t>-1763171476</t>
  </si>
  <si>
    <t>0,2836 "VV pol. 6.3"</t>
  </si>
  <si>
    <t>877036780</t>
  </si>
  <si>
    <t>2554/1000"VV pol. 6.1"</t>
  </si>
  <si>
    <t>487/1000 "VV pol. 6.2"</t>
  </si>
  <si>
    <t>R321351010</t>
  </si>
  <si>
    <t>Bednění konstrukcí vodních staveb - negativní, zřízení</t>
  </si>
  <si>
    <t>1635975463</t>
  </si>
  <si>
    <t>131,3 "VV pol. 5.2"</t>
  </si>
  <si>
    <t>R321351011</t>
  </si>
  <si>
    <t>Bednění konstrukcí vodních staveb - negativní, odstranění</t>
  </si>
  <si>
    <t>-593596593</t>
  </si>
  <si>
    <t>1214737722</t>
  </si>
  <si>
    <t>344314103</t>
  </si>
  <si>
    <t>2393/0,2 "VV pol. 4.3"</t>
  </si>
  <si>
    <t>-1655085068</t>
  </si>
  <si>
    <t>348,8 "VV pol. 2.7"</t>
  </si>
  <si>
    <t>716026981</t>
  </si>
  <si>
    <t>2853,9"VV pol. 2.17"</t>
  </si>
  <si>
    <t>-1252178764</t>
  </si>
  <si>
    <t>5982 "VV pol. 2.8"</t>
  </si>
  <si>
    <t>1984222200</t>
  </si>
  <si>
    <t>1157428186</t>
  </si>
  <si>
    <t>1792,07920792079*1,01 'Přepočtené koeficientem množství</t>
  </si>
  <si>
    <t>880149941</t>
  </si>
  <si>
    <t>-11323970</t>
  </si>
  <si>
    <t>90,3 "6/B"</t>
  </si>
  <si>
    <t>316327082</t>
  </si>
  <si>
    <t>107,913669064748*0,278 'Přepočtené koeficientem množství</t>
  </si>
  <si>
    <t>510561788</t>
  </si>
  <si>
    <t>-2037411049</t>
  </si>
  <si>
    <t>-1717217188</t>
  </si>
  <si>
    <t>1370141150</t>
  </si>
  <si>
    <t>-133523772</t>
  </si>
  <si>
    <t>847172621</t>
  </si>
  <si>
    <t>-1153544047</t>
  </si>
  <si>
    <t>1992757743</t>
  </si>
  <si>
    <t>1760172104</t>
  </si>
  <si>
    <t>1497133376</t>
  </si>
  <si>
    <t>899501221</t>
  </si>
  <si>
    <t>Stupadla do šachet ocelová s PE povlakem vidlicová pro přímé zabudování do hmoždinek</t>
  </si>
  <si>
    <t>713741246</t>
  </si>
  <si>
    <t>Poznámka k položce:_x000D_
2/Z</t>
  </si>
  <si>
    <t>899503111</t>
  </si>
  <si>
    <t>Stupadla do šachet polyetylenová zapouštěcí kapsová osazovaná při zdění a betonování</t>
  </si>
  <si>
    <t>-622509450</t>
  </si>
  <si>
    <t>Poznámka k položce:_x000D_
3/Z</t>
  </si>
  <si>
    <t>317491680</t>
  </si>
  <si>
    <t>-138369875</t>
  </si>
  <si>
    <t>8R 0021</t>
  </si>
  <si>
    <t>Vysokopevnostní drenážní trubky PP DN 300 SN 12 perforované 1/3</t>
  </si>
  <si>
    <t>895786862</t>
  </si>
  <si>
    <t>Poznámka k položce:_x000D_
4/P</t>
  </si>
  <si>
    <t>-314156215</t>
  </si>
  <si>
    <t>8R 007</t>
  </si>
  <si>
    <t>Šachtová kanalizační vložka pro potrubí PP DN 500</t>
  </si>
  <si>
    <t>-1697898422</t>
  </si>
  <si>
    <t>Poznámka k položce:_x000D_
7/P</t>
  </si>
  <si>
    <t>8R 008</t>
  </si>
  <si>
    <t>Šachtová kanalizační vložka pro potrubí PP DN 400</t>
  </si>
  <si>
    <t>1851284582</t>
  </si>
  <si>
    <t>8R 009</t>
  </si>
  <si>
    <t>Šachtová kanalizační vložka pro potrubí PP DN 300</t>
  </si>
  <si>
    <t>205480146</t>
  </si>
  <si>
    <t>-960254295</t>
  </si>
  <si>
    <t>2784"VV pol. 3.1"</t>
  </si>
  <si>
    <t>919111223R</t>
  </si>
  <si>
    <t>Řezání spár pro vytvoření komůrky š 15 mm hl 40 mm pro těsnící zálivku v CB krytu</t>
  </si>
  <si>
    <t>-398454892</t>
  </si>
  <si>
    <t>2454"VV pol. 3.2"</t>
  </si>
  <si>
    <t>-1858500837</t>
  </si>
  <si>
    <t>5925 "9/P"</t>
  </si>
  <si>
    <t>1120078701</t>
  </si>
  <si>
    <t>15505 "12/P"</t>
  </si>
  <si>
    <t>919735124</t>
  </si>
  <si>
    <t>Řezání stávajícího betonového krytu hl přes 150 do 200 mm</t>
  </si>
  <si>
    <t>1810630825</t>
  </si>
  <si>
    <t>10,8 "VV pol. 3.6"</t>
  </si>
  <si>
    <t>75937419</t>
  </si>
  <si>
    <t>2,75 "VV pol. 3.8"</t>
  </si>
  <si>
    <t>1612944841</t>
  </si>
  <si>
    <t>5620 "1/P"</t>
  </si>
  <si>
    <t>1258706337</t>
  </si>
  <si>
    <t>10"8/P"</t>
  </si>
  <si>
    <t>-1498103284</t>
  </si>
  <si>
    <t>172 "VV pol. 3.6"</t>
  </si>
  <si>
    <t>1612081216</t>
  </si>
  <si>
    <t>985331212</t>
  </si>
  <si>
    <t>Dodatečné vlepování betonářské výztuže D 10 mm do chemické malty včetně vyvrtání otvoru</t>
  </si>
  <si>
    <t>-1702385517</t>
  </si>
  <si>
    <t>0,15*45 "VV pol. 6.4"</t>
  </si>
  <si>
    <t>96</t>
  </si>
  <si>
    <t>13021012</t>
  </si>
  <si>
    <t>tyč ocelová kruhová žebírková DIN 488 jakost B500B (10 505) výztuž do betonu D 10mm</t>
  </si>
  <si>
    <t>-1012885035</t>
  </si>
  <si>
    <t>0,64*45*0,5/1000 "VV pol. 6.4"</t>
  </si>
  <si>
    <t>97</t>
  </si>
  <si>
    <t>985331213</t>
  </si>
  <si>
    <t>Dodatečné vlepování betonářské výztuže D 12 mm do chemické malty včetně vyvrtání otvoru</t>
  </si>
  <si>
    <t>391204413</t>
  </si>
  <si>
    <t>0,25*24 "VV pol. 6.4.1"</t>
  </si>
  <si>
    <t>98</t>
  </si>
  <si>
    <t>13021013</t>
  </si>
  <si>
    <t>tyč ocelová kruhová žebírková DIN 488 jakost B500B (10 505) výztuž do betonu D 12mm</t>
  </si>
  <si>
    <t>-1617189929</t>
  </si>
  <si>
    <t>0,5*24*0,89/1000 "VV pol 6.4.1"</t>
  </si>
  <si>
    <t>99</t>
  </si>
  <si>
    <t>2024492160</t>
  </si>
  <si>
    <t>100</t>
  </si>
  <si>
    <t>-1713781112</t>
  </si>
  <si>
    <t>101</t>
  </si>
  <si>
    <t>1476265407</t>
  </si>
  <si>
    <t>102</t>
  </si>
  <si>
    <t>R9 003</t>
  </si>
  <si>
    <t>Těsnění pomocí trvale pružného tmelu</t>
  </si>
  <si>
    <t>-1731427623</t>
  </si>
  <si>
    <t>16,3 "VV pol. 3.5"</t>
  </si>
  <si>
    <t>103</t>
  </si>
  <si>
    <t>1286876051</t>
  </si>
  <si>
    <t>104</t>
  </si>
  <si>
    <t>1003065927</t>
  </si>
  <si>
    <t>493,75 "VV pol. 3.2"</t>
  </si>
  <si>
    <t>105</t>
  </si>
  <si>
    <t>-688872316</t>
  </si>
  <si>
    <t>106</t>
  </si>
  <si>
    <t>240769764</t>
  </si>
  <si>
    <t>107</t>
  </si>
  <si>
    <t>-1141789223</t>
  </si>
  <si>
    <t>108</t>
  </si>
  <si>
    <t>512174812</t>
  </si>
  <si>
    <t>12414*1,1 'Přepočtené koeficientem množství</t>
  </si>
  <si>
    <t>109</t>
  </si>
  <si>
    <t>767R 002</t>
  </si>
  <si>
    <t xml:space="preserve">Ocelová trubka 377x12,5 mm </t>
  </si>
  <si>
    <t>-1710582847</t>
  </si>
  <si>
    <t>17,6 "4/Z"</t>
  </si>
  <si>
    <t>Ostatní</t>
  </si>
  <si>
    <t>110</t>
  </si>
  <si>
    <t>O1</t>
  </si>
  <si>
    <t>Nivelace přesná pro injektáž</t>
  </si>
  <si>
    <t>-1394596304</t>
  </si>
  <si>
    <t>Poznámka k položce:_x000D_
VV pol. 7.4</t>
  </si>
  <si>
    <t>111</t>
  </si>
  <si>
    <t>O2</t>
  </si>
  <si>
    <t>Jímka pro zachycení injektáže, likvidace přebytečných hmot dle platné legislavity</t>
  </si>
  <si>
    <t>-1722582402</t>
  </si>
  <si>
    <t>Poznámka k položce:_x000D_
VV pol. 7.7</t>
  </si>
  <si>
    <t>nalozeni</t>
  </si>
  <si>
    <t>Naložení zeminy na MD</t>
  </si>
  <si>
    <t>65,45</t>
  </si>
  <si>
    <t>SO 11 - Odvodnění potoka Hlisník</t>
  </si>
  <si>
    <t>M - Práce a dodávky M</t>
  </si>
  <si>
    <t xml:space="preserve">    23-M - Montáže potrubí</t>
  </si>
  <si>
    <t>113107313</t>
  </si>
  <si>
    <t>Odstranění podkladu z kameniva těženého tl přes 200 do 300 mm strojně pl do 50 m2</t>
  </si>
  <si>
    <t>-679888114</t>
  </si>
  <si>
    <t>50 "VV pol. 1.1"</t>
  </si>
  <si>
    <t>113107332</t>
  </si>
  <si>
    <t>Odstranění podkladu z betonu prostého tl přes 150 do 300 mm strojně pl do 50 m2</t>
  </si>
  <si>
    <t>1208597592</t>
  </si>
  <si>
    <t>113107341</t>
  </si>
  <si>
    <t>Odstranění podkladu živičného tl 50 mm strojně pl do 50 m2</t>
  </si>
  <si>
    <t>999940475</t>
  </si>
  <si>
    <t>115101203</t>
  </si>
  <si>
    <t>Čerpání vody na dopravní výšku do 10 m průměrný přítok přes 1 000 do 2 000 l/min</t>
  </si>
  <si>
    <t>-2103507548</t>
  </si>
  <si>
    <t>Poznámka k položce:_x000D_
VV pol. 2.17</t>
  </si>
  <si>
    <t>18375</t>
  </si>
  <si>
    <t>115101303</t>
  </si>
  <si>
    <t>Pohotovost čerpací soupravy pro dopravní výšku do 10 m přítok přes 1 000 do 2 000 l/min</t>
  </si>
  <si>
    <t>-1451623217</t>
  </si>
  <si>
    <t>5*30*10,5</t>
  </si>
  <si>
    <t>115201502</t>
  </si>
  <si>
    <t>Montáž odpadního potrubí DN 200</t>
  </si>
  <si>
    <t>1486505850</t>
  </si>
  <si>
    <t>Poznámka k položce:_x000D_
VV pol. 2.19</t>
  </si>
  <si>
    <t>115201512</t>
  </si>
  <si>
    <t>Demontáž odpadního potrubí DN 200</t>
  </si>
  <si>
    <t>1490390065</t>
  </si>
  <si>
    <t>121151113</t>
  </si>
  <si>
    <t>Sejmutí ornice plochy do 500 m2 tl vrstvy do 200 mm strojně</t>
  </si>
  <si>
    <t>2086215521</t>
  </si>
  <si>
    <t>102,5 "VV pol. 2.11"</t>
  </si>
  <si>
    <t>122351103</t>
  </si>
  <si>
    <t>Odkopávky a prokopávky nezapažené v hornině třídy těžitelnosti II skupiny 4 objem do 100 m3 strojně</t>
  </si>
  <si>
    <t>-1666741225</t>
  </si>
  <si>
    <t>84,3 "VV pol. 2.1"</t>
  </si>
  <si>
    <t>131351103</t>
  </si>
  <si>
    <t>Hloubení jam nezapažených v hornině třídy těžitelnosti II skupiny 4 objem do 100 m3 strojně</t>
  </si>
  <si>
    <t>-1677776262</t>
  </si>
  <si>
    <t>102,5 "VV pol. 2.7"</t>
  </si>
  <si>
    <t>16,7 "VV pol. 2.13"</t>
  </si>
  <si>
    <t>132351252</t>
  </si>
  <si>
    <t>Hloubení rýh nezapažených š do 2000 mm v hornině třídy těžitelnosti II skupiny 4 objem do 50 m3 strojně</t>
  </si>
  <si>
    <t>-496109507</t>
  </si>
  <si>
    <t>55 "VV pol. 2.12"</t>
  </si>
  <si>
    <t>151811142</t>
  </si>
  <si>
    <t>Osazení pažicího boxu hl výkopu do 6 m š přes 1,2 do 2,5 m</t>
  </si>
  <si>
    <t>1957764849</t>
  </si>
  <si>
    <t>78,4 "VV pol. 2.20"</t>
  </si>
  <si>
    <t>151811242</t>
  </si>
  <si>
    <t>Odstranění pažicího boxu hl výkopu do 6 m š přes 1,2 do 2,5 m</t>
  </si>
  <si>
    <t>1400331828</t>
  </si>
  <si>
    <t>162451125</t>
  </si>
  <si>
    <t>Vodorovné přemístění přes 1 000 do 1500 m výkopku/sypaniny z horniny třídy těžitelnosti II skupiny 4 a 5</t>
  </si>
  <si>
    <t>1404688382</t>
  </si>
  <si>
    <t>125*0,15 "VV pol. 2.11"</t>
  </si>
  <si>
    <t>46,7 "VV pol. 2.7 - pol. 2.8"</t>
  </si>
  <si>
    <t>46,7 "VV pol. 2.9"</t>
  </si>
  <si>
    <t>-969420872</t>
  </si>
  <si>
    <t>R00 001</t>
  </si>
  <si>
    <t>Čerpání vody v průběhu výstavby šachty</t>
  </si>
  <si>
    <t>1443771649</t>
  </si>
  <si>
    <t>-615973339</t>
  </si>
  <si>
    <t>-3017387</t>
  </si>
  <si>
    <t>174151101</t>
  </si>
  <si>
    <t>Zásyp jam, šachet rýh nebo kolem objektů sypaninou se zhutněním</t>
  </si>
  <si>
    <t>1464005261</t>
  </si>
  <si>
    <t>44,3 "VV pol. 2.15"</t>
  </si>
  <si>
    <t>174151103</t>
  </si>
  <si>
    <t>Zásyp zářezů pro podzemní vedení sypaninou se zhutněním</t>
  </si>
  <si>
    <t>-924251424</t>
  </si>
  <si>
    <t>55,8 "VV pol. 2.8"</t>
  </si>
  <si>
    <t>-51765833</t>
  </si>
  <si>
    <t>58337303</t>
  </si>
  <si>
    <t>štěrkopísek frakce 0/8</t>
  </si>
  <si>
    <t>-159764612</t>
  </si>
  <si>
    <t>10,8*2 'Přepočtené koeficientem množství</t>
  </si>
  <si>
    <t>181351103</t>
  </si>
  <si>
    <t>Rozprostření ornice tl vrstvy do 200 mm pl přes 100 do 500 m2 v rovině nebo ve svahu do 1:5 strojně</t>
  </si>
  <si>
    <t>1053240348</t>
  </si>
  <si>
    <t>125 "VV pol. 2.11"</t>
  </si>
  <si>
    <t>181411121</t>
  </si>
  <si>
    <t>Založení lučního trávníku výsevem pl do 1000 m2 v rovině a ve svahu do 1:5</t>
  </si>
  <si>
    <t>2136099861</t>
  </si>
  <si>
    <t>00572472</t>
  </si>
  <si>
    <t>osivo směs travní krajinná-rovinná</t>
  </si>
  <si>
    <t>451174956</t>
  </si>
  <si>
    <t>125*0,02 'Přepočtené koeficientem množství</t>
  </si>
  <si>
    <t>976626298</t>
  </si>
  <si>
    <t>1,5*1,5*0,1 "VV pol. 2.21"</t>
  </si>
  <si>
    <t>-1048173349</t>
  </si>
  <si>
    <t>3*10 "VV pol. 2.3"</t>
  </si>
  <si>
    <t>59381009</t>
  </si>
  <si>
    <t>panel silniční 3,00x1,00x0,15m</t>
  </si>
  <si>
    <t>-800768724</t>
  </si>
  <si>
    <t>10*0,5 "ztratné 50%, VV pol. 2.3"</t>
  </si>
  <si>
    <t>R3 001</t>
  </si>
  <si>
    <t xml:space="preserve">Nasazená jímka - konstrukce těsněná a kotvená do koryta toku </t>
  </si>
  <si>
    <t>-1734429913</t>
  </si>
  <si>
    <t>Poznámka k položce:_x000D_
cca 5,5 m2 plocha přepážky, kotvená a těsněná do ke korytu toku._x000D_
- otvor pro bezpečnostní zařízení_x000D_
- otvor dn 200 - trubka_x000D_
- opakovaně požitelné_x000D_
- sanace kotvení po odstranění_x000D_
- tl kce cca 600 mm vyplněná jílovým materiálem, kostra konstrukce ocelová, VV pol. 2.4</t>
  </si>
  <si>
    <t>R4 001</t>
  </si>
  <si>
    <t>Dřevěné koryto bezpečnostního zařízení 1,2*0,9 m</t>
  </si>
  <si>
    <t>1761551372</t>
  </si>
  <si>
    <t>Poznámka k položce:_x000D_
- těsněné koryto, včetně nosné konstrukce_x000D_
VV pol. 2.5</t>
  </si>
  <si>
    <t>R4 002</t>
  </si>
  <si>
    <t>Provizorní přejezd bezpečnostního zařízení</t>
  </si>
  <si>
    <t>-68954242</t>
  </si>
  <si>
    <t>Poznámka k položce:_x000D_
VV pol. 2.10</t>
  </si>
  <si>
    <t>564871016</t>
  </si>
  <si>
    <t>Podklad ze štěrkodrtě ŠD plochy do 100 m2 tl 300 mm</t>
  </si>
  <si>
    <t>573946992</t>
  </si>
  <si>
    <t>50 "VV pol. 2.22"</t>
  </si>
  <si>
    <t>565185111</t>
  </si>
  <si>
    <t>Asfaltový beton vrstva podkladní ACP 16 (obalované kamenivo OKS) tl 150 mm š do 3 m</t>
  </si>
  <si>
    <t>-1223849140</t>
  </si>
  <si>
    <t>565186111</t>
  </si>
  <si>
    <t>Asfaltový beton vrstva podkladní ACP 22 (obalované kamenivo OKH) tl 150 mm š do 3 m</t>
  </si>
  <si>
    <t>1669482646</t>
  </si>
  <si>
    <t>573231106</t>
  </si>
  <si>
    <t>Postřik živičný spojovací ze silniční emulze v množství 0,30 kg/m2</t>
  </si>
  <si>
    <t>-980913921</t>
  </si>
  <si>
    <t>578901112</t>
  </si>
  <si>
    <t>Zdrsňovací posyp litého asfaltu v množství 6 kg/m2</t>
  </si>
  <si>
    <t>-1798322412</t>
  </si>
  <si>
    <t>871425251R</t>
  </si>
  <si>
    <t>Kanalizační potrubí z tvrdého PVC vícevrstvé tuhost třídy SN12 DN 500</t>
  </si>
  <si>
    <t>-2139990414</t>
  </si>
  <si>
    <t>Poznámka k položce:_x000D_
1/P</t>
  </si>
  <si>
    <t>877425211</t>
  </si>
  <si>
    <t>Montáž tvarovek z tvrdého PVC-systém KG nebo z polypropylenu-systém KG 2000 jednoosé DN 500</t>
  </si>
  <si>
    <t>1950654948</t>
  </si>
  <si>
    <t>28651078</t>
  </si>
  <si>
    <t>přesuvka kanalizační plastová PVC-U DN 500</t>
  </si>
  <si>
    <t>2064089619</t>
  </si>
  <si>
    <t>28611732</t>
  </si>
  <si>
    <t>víčko kanalizace plastové KG DN 500</t>
  </si>
  <si>
    <t>-177962920</t>
  </si>
  <si>
    <t>Těsnění potrubí DN 200 těsnícím vakem ucpávkovým</t>
  </si>
  <si>
    <t>-823585204</t>
  </si>
  <si>
    <t>Poznámka k položce:_x000D_
VV pol. 2.23</t>
  </si>
  <si>
    <t>-129979109</t>
  </si>
  <si>
    <t>59224063</t>
  </si>
  <si>
    <t>dno betonové šachtové kulaté DN 1000x1000, 100x115x15cm</t>
  </si>
  <si>
    <t>1361804460</t>
  </si>
  <si>
    <t>894410213</t>
  </si>
  <si>
    <t>Osazení betonových dílců pro kanalizační šachty DN 1000 skruž rovná výšky 1000 mm</t>
  </si>
  <si>
    <t>-178082822</t>
  </si>
  <si>
    <t>59224070</t>
  </si>
  <si>
    <t>skruž betonová DN 1000x1000 PS, 100x100x12cm</t>
  </si>
  <si>
    <t>-418682312</t>
  </si>
  <si>
    <t>894410232</t>
  </si>
  <si>
    <t>Osazení betonových dílců pro kanalizační šachty DN 1000 skruž přechodová (konus)</t>
  </si>
  <si>
    <t>209012917</t>
  </si>
  <si>
    <t>59224312</t>
  </si>
  <si>
    <t>kónus šachetní betonový kapsové plastové stupadlo 100x62,5x58cm</t>
  </si>
  <si>
    <t>-773702408</t>
  </si>
  <si>
    <t>59224147</t>
  </si>
  <si>
    <t>prstenec šachtový vyrovnávací betonový rovný 625x100x80mm</t>
  </si>
  <si>
    <t>739790285</t>
  </si>
  <si>
    <t>899103112</t>
  </si>
  <si>
    <t>Osazení poklopů litinových nebo ocelových včetně rámů pro třídu zatížení B125, C250</t>
  </si>
  <si>
    <t>-65483218</t>
  </si>
  <si>
    <t>56230603</t>
  </si>
  <si>
    <t>šachtový poklop z PU+rám HDPE, 12,5t 600x600x60mm</t>
  </si>
  <si>
    <t>-1200390594</t>
  </si>
  <si>
    <t>899623171</t>
  </si>
  <si>
    <t>Obetonování potrubí nebo zdiva stok betonem prostým tř. C 25/30 v otevřeném výkopu</t>
  </si>
  <si>
    <t>1625889108</t>
  </si>
  <si>
    <t>0,4 "VV pol. 2.16"</t>
  </si>
  <si>
    <t>899643111</t>
  </si>
  <si>
    <t>Bednění pro obetonování potrubí otevřený výkop</t>
  </si>
  <si>
    <t>-501107750</t>
  </si>
  <si>
    <t>2*3,14*0,75*1</t>
  </si>
  <si>
    <t>943321131</t>
  </si>
  <si>
    <t>Montáž lešení prostorového modulového těžkého bez podlah zatížení tř. 6 do 600 kg/m2 v do 10 m</t>
  </si>
  <si>
    <t>1337918120</t>
  </si>
  <si>
    <t>18,8 "VV pol. 2.6"</t>
  </si>
  <si>
    <t>943321231</t>
  </si>
  <si>
    <t>Příplatek k lešení prostorovému modulovému těžkému bez podlah tř.6 v 10 m za první a ZKD den použití</t>
  </si>
  <si>
    <t>-2054630524</t>
  </si>
  <si>
    <t>18,8*(30*12) "rok"</t>
  </si>
  <si>
    <t>943321831</t>
  </si>
  <si>
    <t>Demontáž lešení prostorového modulového těžkého bez podlah zatížení tř. 6 do 600 kg/m2 v do 10 m</t>
  </si>
  <si>
    <t>1726405813</t>
  </si>
  <si>
    <t>-414661410</t>
  </si>
  <si>
    <t>876712864</t>
  </si>
  <si>
    <t>711471301</t>
  </si>
  <si>
    <t>Provedení dvojitého hydroizolačního systému spodní stavby na ploše vodorovné fólií PVC volně s horkovzdušným navařením segmentů</t>
  </si>
  <si>
    <t>1441570703</t>
  </si>
  <si>
    <t>57,7 "VV pol. 2.2"</t>
  </si>
  <si>
    <t>28322005</t>
  </si>
  <si>
    <t>fólie hydroizolační pro spodní stavbu mPVC tl 2mm</t>
  </si>
  <si>
    <t>330082284</t>
  </si>
  <si>
    <t>57,7*1,1655 'Přepočtené koeficientem množství</t>
  </si>
  <si>
    <t>767995112</t>
  </si>
  <si>
    <t>Montáž atypických zámečnických konstrukcí hm přes 5 do 10 kg</t>
  </si>
  <si>
    <t>-113056773</t>
  </si>
  <si>
    <t>2*9 "VV pol. 2.24"</t>
  </si>
  <si>
    <t>807350288</t>
  </si>
  <si>
    <t>2 "VV pol. 2.24"</t>
  </si>
  <si>
    <t>Práce a dodávky M</t>
  </si>
  <si>
    <t>23-M</t>
  </si>
  <si>
    <t>Montáže potrubí</t>
  </si>
  <si>
    <t>230011134</t>
  </si>
  <si>
    <t>Montáž potrubí trouby ocelové hladké tř.11-13 D 355 mm, tl10 mm</t>
  </si>
  <si>
    <t>1399056957</t>
  </si>
  <si>
    <t>230R001</t>
  </si>
  <si>
    <t>Ocelová trubka 355x10 mm</t>
  </si>
  <si>
    <t>256</t>
  </si>
  <si>
    <t>-19679801</t>
  </si>
  <si>
    <t>Poznámka k položce:_x000D_
VV pol. 2.25</t>
  </si>
  <si>
    <t>OR 001</t>
  </si>
  <si>
    <t>Připojení čerpadel ke zdroji el. energie</t>
  </si>
  <si>
    <t>24860577</t>
  </si>
  <si>
    <t xml:space="preserve">Poznámka k položce:_x000D_
včetně projednání s vlastníkem sítě, VV pol. 2.18_x000D_
</t>
  </si>
  <si>
    <t>-1291216620</t>
  </si>
  <si>
    <t>Poznámka k položce:_x000D_
VV pol. 2.26</t>
  </si>
  <si>
    <t>SEZNAM FIGUR</t>
  </si>
  <si>
    <t>Výměra</t>
  </si>
  <si>
    <t xml:space="preserve"> SO 03</t>
  </si>
  <si>
    <t>Použití figury:</t>
  </si>
  <si>
    <t xml:space="preserve"> SO 04</t>
  </si>
  <si>
    <t xml:space="preserve"> SO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</si>
</sst>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color rgb="FF00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3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2" fillId="0" borderId="0" xfId="0" applyNumberFormat="1" applyFont="1" applyAlignment="1" applyProtection="1">
      <alignment vertical="center"/>
    </xf>
    <xf numFmtId="0" fontId="23" fillId="0" borderId="0" xfId="0" applyFont="1" applyAlignment="1">
      <alignment horizontal="center"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4" fillId="4" borderId="0" xfId="0" applyFont="1" applyFill="1" applyAlignment="1" applyProtection="1">
      <alignment horizontal="left" vertical="center"/>
    </xf>
    <xf numFmtId="4" fontId="24" fillId="4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37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24"/>
      <c r="AS2" s="324"/>
      <c r="AT2" s="324"/>
      <c r="AU2" s="324"/>
      <c r="AV2" s="324"/>
      <c r="AW2" s="324"/>
      <c r="AX2" s="324"/>
      <c r="AY2" s="324"/>
      <c r="AZ2" s="324"/>
      <c r="BA2" s="324"/>
      <c r="BB2" s="324"/>
      <c r="BC2" s="324"/>
      <c r="BD2" s="324"/>
      <c r="BE2" s="324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08" t="s">
        <v>14</v>
      </c>
      <c r="L5" s="309"/>
      <c r="M5" s="309"/>
      <c r="N5" s="309"/>
      <c r="O5" s="309"/>
      <c r="P5" s="309"/>
      <c r="Q5" s="309"/>
      <c r="R5" s="309"/>
      <c r="S5" s="309"/>
      <c r="T5" s="309"/>
      <c r="U5" s="309"/>
      <c r="V5" s="309"/>
      <c r="W5" s="309"/>
      <c r="X5" s="309"/>
      <c r="Y5" s="309"/>
      <c r="Z5" s="309"/>
      <c r="AA5" s="309"/>
      <c r="AB5" s="309"/>
      <c r="AC5" s="309"/>
      <c r="AD5" s="309"/>
      <c r="AE5" s="309"/>
      <c r="AF5" s="309"/>
      <c r="AG5" s="309"/>
      <c r="AH5" s="309"/>
      <c r="AI5" s="309"/>
      <c r="AJ5" s="309"/>
      <c r="AK5" s="309"/>
      <c r="AL5" s="309"/>
      <c r="AM5" s="309"/>
      <c r="AN5" s="309"/>
      <c r="AO5" s="309"/>
      <c r="AP5" s="22"/>
      <c r="AQ5" s="22"/>
      <c r="AR5" s="20"/>
      <c r="BE5" s="305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10" t="s">
        <v>17</v>
      </c>
      <c r="L6" s="309"/>
      <c r="M6" s="309"/>
      <c r="N6" s="309"/>
      <c r="O6" s="309"/>
      <c r="P6" s="309"/>
      <c r="Q6" s="309"/>
      <c r="R6" s="309"/>
      <c r="S6" s="309"/>
      <c r="T6" s="309"/>
      <c r="U6" s="309"/>
      <c r="V6" s="309"/>
      <c r="W6" s="309"/>
      <c r="X6" s="309"/>
      <c r="Y6" s="309"/>
      <c r="Z6" s="309"/>
      <c r="AA6" s="309"/>
      <c r="AB6" s="309"/>
      <c r="AC6" s="309"/>
      <c r="AD6" s="309"/>
      <c r="AE6" s="309"/>
      <c r="AF6" s="309"/>
      <c r="AG6" s="309"/>
      <c r="AH6" s="309"/>
      <c r="AI6" s="309"/>
      <c r="AJ6" s="309"/>
      <c r="AK6" s="309"/>
      <c r="AL6" s="309"/>
      <c r="AM6" s="309"/>
      <c r="AN6" s="309"/>
      <c r="AO6" s="309"/>
      <c r="AP6" s="22"/>
      <c r="AQ6" s="22"/>
      <c r="AR6" s="20"/>
      <c r="BE6" s="306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</v>
      </c>
      <c r="AO7" s="22"/>
      <c r="AP7" s="22"/>
      <c r="AQ7" s="22"/>
      <c r="AR7" s="20"/>
      <c r="BE7" s="306"/>
      <c r="BS7" s="17" t="s">
        <v>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306"/>
      <c r="BS8" s="17" t="s">
        <v>6</v>
      </c>
    </row>
    <row r="9" spans="1:74" s="1" customFormat="1" ht="29.2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6" t="s">
        <v>25</v>
      </c>
      <c r="AL9" s="22"/>
      <c r="AM9" s="22"/>
      <c r="AN9" s="31" t="s">
        <v>26</v>
      </c>
      <c r="AO9" s="22"/>
      <c r="AP9" s="22"/>
      <c r="AQ9" s="22"/>
      <c r="AR9" s="20"/>
      <c r="BE9" s="306"/>
      <c r="BS9" s="17" t="s">
        <v>6</v>
      </c>
    </row>
    <row r="10" spans="1:74" s="1" customFormat="1" ht="12" customHeight="1">
      <c r="B10" s="21"/>
      <c r="C10" s="22"/>
      <c r="D10" s="29" t="s">
        <v>27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28</v>
      </c>
      <c r="AL10" s="22"/>
      <c r="AM10" s="22"/>
      <c r="AN10" s="27" t="s">
        <v>1</v>
      </c>
      <c r="AO10" s="22"/>
      <c r="AP10" s="22"/>
      <c r="AQ10" s="22"/>
      <c r="AR10" s="20"/>
      <c r="BE10" s="306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29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30</v>
      </c>
      <c r="AL11" s="22"/>
      <c r="AM11" s="22"/>
      <c r="AN11" s="27" t="s">
        <v>1</v>
      </c>
      <c r="AO11" s="22"/>
      <c r="AP11" s="22"/>
      <c r="AQ11" s="22"/>
      <c r="AR11" s="20"/>
      <c r="BE11" s="306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06"/>
      <c r="BS12" s="17" t="s">
        <v>6</v>
      </c>
    </row>
    <row r="13" spans="1:74" s="1" customFormat="1" ht="12" customHeight="1">
      <c r="B13" s="21"/>
      <c r="C13" s="22"/>
      <c r="D13" s="29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28</v>
      </c>
      <c r="AL13" s="22"/>
      <c r="AM13" s="22"/>
      <c r="AN13" s="32" t="s">
        <v>32</v>
      </c>
      <c r="AO13" s="22"/>
      <c r="AP13" s="22"/>
      <c r="AQ13" s="22"/>
      <c r="AR13" s="20"/>
      <c r="BE13" s="306"/>
      <c r="BS13" s="17" t="s">
        <v>6</v>
      </c>
    </row>
    <row r="14" spans="1:74" ht="12.75">
      <c r="B14" s="21"/>
      <c r="C14" s="22"/>
      <c r="D14" s="22"/>
      <c r="E14" s="311" t="s">
        <v>32</v>
      </c>
      <c r="F14" s="312"/>
      <c r="G14" s="312"/>
      <c r="H14" s="312"/>
      <c r="I14" s="312"/>
      <c r="J14" s="312"/>
      <c r="K14" s="312"/>
      <c r="L14" s="312"/>
      <c r="M14" s="312"/>
      <c r="N14" s="312"/>
      <c r="O14" s="312"/>
      <c r="P14" s="312"/>
      <c r="Q14" s="312"/>
      <c r="R14" s="312"/>
      <c r="S14" s="312"/>
      <c r="T14" s="312"/>
      <c r="U14" s="312"/>
      <c r="V14" s="312"/>
      <c r="W14" s="312"/>
      <c r="X14" s="312"/>
      <c r="Y14" s="312"/>
      <c r="Z14" s="312"/>
      <c r="AA14" s="312"/>
      <c r="AB14" s="312"/>
      <c r="AC14" s="312"/>
      <c r="AD14" s="312"/>
      <c r="AE14" s="312"/>
      <c r="AF14" s="312"/>
      <c r="AG14" s="312"/>
      <c r="AH14" s="312"/>
      <c r="AI14" s="312"/>
      <c r="AJ14" s="312"/>
      <c r="AK14" s="29" t="s">
        <v>30</v>
      </c>
      <c r="AL14" s="22"/>
      <c r="AM14" s="22"/>
      <c r="AN14" s="32" t="s">
        <v>32</v>
      </c>
      <c r="AO14" s="22"/>
      <c r="AP14" s="22"/>
      <c r="AQ14" s="22"/>
      <c r="AR14" s="20"/>
      <c r="BE14" s="306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06"/>
      <c r="BS15" s="17" t="s">
        <v>4</v>
      </c>
    </row>
    <row r="16" spans="1:74" s="1" customFormat="1" ht="12" customHeight="1">
      <c r="B16" s="21"/>
      <c r="C16" s="22"/>
      <c r="D16" s="29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28</v>
      </c>
      <c r="AL16" s="22"/>
      <c r="AM16" s="22"/>
      <c r="AN16" s="27" t="s">
        <v>1</v>
      </c>
      <c r="AO16" s="22"/>
      <c r="AP16" s="22"/>
      <c r="AQ16" s="22"/>
      <c r="AR16" s="20"/>
      <c r="BE16" s="306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30</v>
      </c>
      <c r="AL17" s="22"/>
      <c r="AM17" s="22"/>
      <c r="AN17" s="27" t="s">
        <v>1</v>
      </c>
      <c r="AO17" s="22"/>
      <c r="AP17" s="22"/>
      <c r="AQ17" s="22"/>
      <c r="AR17" s="20"/>
      <c r="BE17" s="306"/>
      <c r="BS17" s="17" t="s">
        <v>35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06"/>
      <c r="BS18" s="17" t="s">
        <v>6</v>
      </c>
    </row>
    <row r="19" spans="1:71" s="1" customFormat="1" ht="12" customHeight="1">
      <c r="B19" s="21"/>
      <c r="C19" s="22"/>
      <c r="D19" s="29" t="s">
        <v>36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28</v>
      </c>
      <c r="AL19" s="22"/>
      <c r="AM19" s="22"/>
      <c r="AN19" s="27" t="s">
        <v>1</v>
      </c>
      <c r="AO19" s="22"/>
      <c r="AP19" s="22"/>
      <c r="AQ19" s="22"/>
      <c r="AR19" s="20"/>
      <c r="BE19" s="306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37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30</v>
      </c>
      <c r="AL20" s="22"/>
      <c r="AM20" s="22"/>
      <c r="AN20" s="27" t="s">
        <v>1</v>
      </c>
      <c r="AO20" s="22"/>
      <c r="AP20" s="22"/>
      <c r="AQ20" s="22"/>
      <c r="AR20" s="20"/>
      <c r="BE20" s="306"/>
      <c r="BS20" s="17" t="s">
        <v>35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06"/>
    </row>
    <row r="22" spans="1:71" s="1" customFormat="1" ht="12" customHeight="1">
      <c r="B22" s="21"/>
      <c r="C22" s="22"/>
      <c r="D22" s="29" t="s">
        <v>38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06"/>
    </row>
    <row r="23" spans="1:71" s="1" customFormat="1" ht="16.5" customHeight="1">
      <c r="B23" s="21"/>
      <c r="C23" s="22"/>
      <c r="D23" s="22"/>
      <c r="E23" s="313" t="s">
        <v>1</v>
      </c>
      <c r="F23" s="313"/>
      <c r="G23" s="313"/>
      <c r="H23" s="313"/>
      <c r="I23" s="313"/>
      <c r="J23" s="313"/>
      <c r="K23" s="313"/>
      <c r="L23" s="313"/>
      <c r="M23" s="313"/>
      <c r="N23" s="313"/>
      <c r="O23" s="313"/>
      <c r="P23" s="313"/>
      <c r="Q23" s="313"/>
      <c r="R23" s="313"/>
      <c r="S23" s="313"/>
      <c r="T23" s="313"/>
      <c r="U23" s="313"/>
      <c r="V23" s="313"/>
      <c r="W23" s="313"/>
      <c r="X23" s="313"/>
      <c r="Y23" s="313"/>
      <c r="Z23" s="313"/>
      <c r="AA23" s="313"/>
      <c r="AB23" s="313"/>
      <c r="AC23" s="313"/>
      <c r="AD23" s="313"/>
      <c r="AE23" s="313"/>
      <c r="AF23" s="313"/>
      <c r="AG23" s="313"/>
      <c r="AH23" s="313"/>
      <c r="AI23" s="313"/>
      <c r="AJ23" s="313"/>
      <c r="AK23" s="313"/>
      <c r="AL23" s="313"/>
      <c r="AM23" s="313"/>
      <c r="AN23" s="313"/>
      <c r="AO23" s="22"/>
      <c r="AP23" s="22"/>
      <c r="AQ23" s="22"/>
      <c r="AR23" s="20"/>
      <c r="BE23" s="306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06"/>
    </row>
    <row r="25" spans="1:71" s="1" customFormat="1" ht="6.95" customHeight="1">
      <c r="B25" s="21"/>
      <c r="C25" s="22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2"/>
      <c r="AQ25" s="22"/>
      <c r="AR25" s="20"/>
      <c r="BE25" s="306"/>
    </row>
    <row r="26" spans="1:71" s="2" customFormat="1" ht="25.9" customHeight="1">
      <c r="A26" s="35"/>
      <c r="B26" s="36"/>
      <c r="C26" s="37"/>
      <c r="D26" s="38" t="s">
        <v>39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14">
        <f>ROUND(AG94,2)</f>
        <v>0</v>
      </c>
      <c r="AL26" s="315"/>
      <c r="AM26" s="315"/>
      <c r="AN26" s="315"/>
      <c r="AO26" s="315"/>
      <c r="AP26" s="37"/>
      <c r="AQ26" s="37"/>
      <c r="AR26" s="40"/>
      <c r="BE26" s="306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06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16" t="s">
        <v>40</v>
      </c>
      <c r="M28" s="316"/>
      <c r="N28" s="316"/>
      <c r="O28" s="316"/>
      <c r="P28" s="316"/>
      <c r="Q28" s="37"/>
      <c r="R28" s="37"/>
      <c r="S28" s="37"/>
      <c r="T28" s="37"/>
      <c r="U28" s="37"/>
      <c r="V28" s="37"/>
      <c r="W28" s="316" t="s">
        <v>41</v>
      </c>
      <c r="X28" s="316"/>
      <c r="Y28" s="316"/>
      <c r="Z28" s="316"/>
      <c r="AA28" s="316"/>
      <c r="AB28" s="316"/>
      <c r="AC28" s="316"/>
      <c r="AD28" s="316"/>
      <c r="AE28" s="316"/>
      <c r="AF28" s="37"/>
      <c r="AG28" s="37"/>
      <c r="AH28" s="37"/>
      <c r="AI28" s="37"/>
      <c r="AJ28" s="37"/>
      <c r="AK28" s="316" t="s">
        <v>42</v>
      </c>
      <c r="AL28" s="316"/>
      <c r="AM28" s="316"/>
      <c r="AN28" s="316"/>
      <c r="AO28" s="316"/>
      <c r="AP28" s="37"/>
      <c r="AQ28" s="37"/>
      <c r="AR28" s="40"/>
      <c r="BE28" s="306"/>
    </row>
    <row r="29" spans="1:71" s="3" customFormat="1" ht="14.45" customHeight="1">
      <c r="B29" s="41"/>
      <c r="C29" s="42"/>
      <c r="D29" s="29" t="s">
        <v>43</v>
      </c>
      <c r="E29" s="42"/>
      <c r="F29" s="29" t="s">
        <v>44</v>
      </c>
      <c r="G29" s="42"/>
      <c r="H29" s="42"/>
      <c r="I29" s="42"/>
      <c r="J29" s="42"/>
      <c r="K29" s="42"/>
      <c r="L29" s="319">
        <v>0.21</v>
      </c>
      <c r="M29" s="318"/>
      <c r="N29" s="318"/>
      <c r="O29" s="318"/>
      <c r="P29" s="318"/>
      <c r="Q29" s="42"/>
      <c r="R29" s="42"/>
      <c r="S29" s="42"/>
      <c r="T29" s="42"/>
      <c r="U29" s="42"/>
      <c r="V29" s="42"/>
      <c r="W29" s="317">
        <f>ROUND(AZ94, 2)</f>
        <v>0</v>
      </c>
      <c r="X29" s="318"/>
      <c r="Y29" s="318"/>
      <c r="Z29" s="318"/>
      <c r="AA29" s="318"/>
      <c r="AB29" s="318"/>
      <c r="AC29" s="318"/>
      <c r="AD29" s="318"/>
      <c r="AE29" s="318"/>
      <c r="AF29" s="42"/>
      <c r="AG29" s="42"/>
      <c r="AH29" s="42"/>
      <c r="AI29" s="42"/>
      <c r="AJ29" s="42"/>
      <c r="AK29" s="317">
        <f>ROUND(AV94, 2)</f>
        <v>0</v>
      </c>
      <c r="AL29" s="318"/>
      <c r="AM29" s="318"/>
      <c r="AN29" s="318"/>
      <c r="AO29" s="318"/>
      <c r="AP29" s="42"/>
      <c r="AQ29" s="42"/>
      <c r="AR29" s="43"/>
      <c r="BE29" s="307"/>
    </row>
    <row r="30" spans="1:71" s="3" customFormat="1" ht="14.45" customHeight="1">
      <c r="B30" s="41"/>
      <c r="C30" s="42"/>
      <c r="D30" s="42"/>
      <c r="E30" s="42"/>
      <c r="F30" s="29" t="s">
        <v>45</v>
      </c>
      <c r="G30" s="42"/>
      <c r="H30" s="42"/>
      <c r="I30" s="42"/>
      <c r="J30" s="42"/>
      <c r="K30" s="42"/>
      <c r="L30" s="319">
        <v>0.15</v>
      </c>
      <c r="M30" s="318"/>
      <c r="N30" s="318"/>
      <c r="O30" s="318"/>
      <c r="P30" s="318"/>
      <c r="Q30" s="42"/>
      <c r="R30" s="42"/>
      <c r="S30" s="42"/>
      <c r="T30" s="42"/>
      <c r="U30" s="42"/>
      <c r="V30" s="42"/>
      <c r="W30" s="317">
        <f>ROUND(BA94, 2)</f>
        <v>0</v>
      </c>
      <c r="X30" s="318"/>
      <c r="Y30" s="318"/>
      <c r="Z30" s="318"/>
      <c r="AA30" s="318"/>
      <c r="AB30" s="318"/>
      <c r="AC30" s="318"/>
      <c r="AD30" s="318"/>
      <c r="AE30" s="318"/>
      <c r="AF30" s="42"/>
      <c r="AG30" s="42"/>
      <c r="AH30" s="42"/>
      <c r="AI30" s="42"/>
      <c r="AJ30" s="42"/>
      <c r="AK30" s="317">
        <f>ROUND(AW94, 2)</f>
        <v>0</v>
      </c>
      <c r="AL30" s="318"/>
      <c r="AM30" s="318"/>
      <c r="AN30" s="318"/>
      <c r="AO30" s="318"/>
      <c r="AP30" s="42"/>
      <c r="AQ30" s="42"/>
      <c r="AR30" s="43"/>
      <c r="BE30" s="307"/>
    </row>
    <row r="31" spans="1:71" s="3" customFormat="1" ht="14.45" hidden="1" customHeight="1">
      <c r="B31" s="41"/>
      <c r="C31" s="42"/>
      <c r="D31" s="42"/>
      <c r="E31" s="42"/>
      <c r="F31" s="29" t="s">
        <v>46</v>
      </c>
      <c r="G31" s="42"/>
      <c r="H31" s="42"/>
      <c r="I31" s="42"/>
      <c r="J31" s="42"/>
      <c r="K31" s="42"/>
      <c r="L31" s="319">
        <v>0.21</v>
      </c>
      <c r="M31" s="318"/>
      <c r="N31" s="318"/>
      <c r="O31" s="318"/>
      <c r="P31" s="318"/>
      <c r="Q31" s="42"/>
      <c r="R31" s="42"/>
      <c r="S31" s="42"/>
      <c r="T31" s="42"/>
      <c r="U31" s="42"/>
      <c r="V31" s="42"/>
      <c r="W31" s="317">
        <f>ROUND(BB94, 2)</f>
        <v>0</v>
      </c>
      <c r="X31" s="318"/>
      <c r="Y31" s="318"/>
      <c r="Z31" s="318"/>
      <c r="AA31" s="318"/>
      <c r="AB31" s="318"/>
      <c r="AC31" s="318"/>
      <c r="AD31" s="318"/>
      <c r="AE31" s="318"/>
      <c r="AF31" s="42"/>
      <c r="AG31" s="42"/>
      <c r="AH31" s="42"/>
      <c r="AI31" s="42"/>
      <c r="AJ31" s="42"/>
      <c r="AK31" s="317">
        <v>0</v>
      </c>
      <c r="AL31" s="318"/>
      <c r="AM31" s="318"/>
      <c r="AN31" s="318"/>
      <c r="AO31" s="318"/>
      <c r="AP31" s="42"/>
      <c r="AQ31" s="42"/>
      <c r="AR31" s="43"/>
      <c r="BE31" s="307"/>
    </row>
    <row r="32" spans="1:71" s="3" customFormat="1" ht="14.45" hidden="1" customHeight="1">
      <c r="B32" s="41"/>
      <c r="C32" s="42"/>
      <c r="D32" s="42"/>
      <c r="E32" s="42"/>
      <c r="F32" s="29" t="s">
        <v>47</v>
      </c>
      <c r="G32" s="42"/>
      <c r="H32" s="42"/>
      <c r="I32" s="42"/>
      <c r="J32" s="42"/>
      <c r="K32" s="42"/>
      <c r="L32" s="319">
        <v>0.15</v>
      </c>
      <c r="M32" s="318"/>
      <c r="N32" s="318"/>
      <c r="O32" s="318"/>
      <c r="P32" s="318"/>
      <c r="Q32" s="42"/>
      <c r="R32" s="42"/>
      <c r="S32" s="42"/>
      <c r="T32" s="42"/>
      <c r="U32" s="42"/>
      <c r="V32" s="42"/>
      <c r="W32" s="317">
        <f>ROUND(BC94, 2)</f>
        <v>0</v>
      </c>
      <c r="X32" s="318"/>
      <c r="Y32" s="318"/>
      <c r="Z32" s="318"/>
      <c r="AA32" s="318"/>
      <c r="AB32" s="318"/>
      <c r="AC32" s="318"/>
      <c r="AD32" s="318"/>
      <c r="AE32" s="318"/>
      <c r="AF32" s="42"/>
      <c r="AG32" s="42"/>
      <c r="AH32" s="42"/>
      <c r="AI32" s="42"/>
      <c r="AJ32" s="42"/>
      <c r="AK32" s="317">
        <v>0</v>
      </c>
      <c r="AL32" s="318"/>
      <c r="AM32" s="318"/>
      <c r="AN32" s="318"/>
      <c r="AO32" s="318"/>
      <c r="AP32" s="42"/>
      <c r="AQ32" s="42"/>
      <c r="AR32" s="43"/>
      <c r="BE32" s="307"/>
    </row>
    <row r="33" spans="1:57" s="3" customFormat="1" ht="14.45" hidden="1" customHeight="1">
      <c r="B33" s="41"/>
      <c r="C33" s="42"/>
      <c r="D33" s="42"/>
      <c r="E33" s="42"/>
      <c r="F33" s="29" t="s">
        <v>48</v>
      </c>
      <c r="G33" s="42"/>
      <c r="H33" s="42"/>
      <c r="I33" s="42"/>
      <c r="J33" s="42"/>
      <c r="K33" s="42"/>
      <c r="L33" s="319">
        <v>0</v>
      </c>
      <c r="M33" s="318"/>
      <c r="N33" s="318"/>
      <c r="O33" s="318"/>
      <c r="P33" s="318"/>
      <c r="Q33" s="42"/>
      <c r="R33" s="42"/>
      <c r="S33" s="42"/>
      <c r="T33" s="42"/>
      <c r="U33" s="42"/>
      <c r="V33" s="42"/>
      <c r="W33" s="317">
        <f>ROUND(BD94, 2)</f>
        <v>0</v>
      </c>
      <c r="X33" s="318"/>
      <c r="Y33" s="318"/>
      <c r="Z33" s="318"/>
      <c r="AA33" s="318"/>
      <c r="AB33" s="318"/>
      <c r="AC33" s="318"/>
      <c r="AD33" s="318"/>
      <c r="AE33" s="318"/>
      <c r="AF33" s="42"/>
      <c r="AG33" s="42"/>
      <c r="AH33" s="42"/>
      <c r="AI33" s="42"/>
      <c r="AJ33" s="42"/>
      <c r="AK33" s="317">
        <v>0</v>
      </c>
      <c r="AL33" s="318"/>
      <c r="AM33" s="318"/>
      <c r="AN33" s="318"/>
      <c r="AO33" s="318"/>
      <c r="AP33" s="42"/>
      <c r="AQ33" s="42"/>
      <c r="AR33" s="43"/>
      <c r="BE33" s="307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06"/>
    </row>
    <row r="35" spans="1:57" s="2" customFormat="1" ht="25.9" customHeight="1">
      <c r="A35" s="35"/>
      <c r="B35" s="36"/>
      <c r="C35" s="44"/>
      <c r="D35" s="45" t="s">
        <v>49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50</v>
      </c>
      <c r="U35" s="46"/>
      <c r="V35" s="46"/>
      <c r="W35" s="46"/>
      <c r="X35" s="323" t="s">
        <v>51</v>
      </c>
      <c r="Y35" s="321"/>
      <c r="Z35" s="321"/>
      <c r="AA35" s="321"/>
      <c r="AB35" s="321"/>
      <c r="AC35" s="46"/>
      <c r="AD35" s="46"/>
      <c r="AE35" s="46"/>
      <c r="AF35" s="46"/>
      <c r="AG35" s="46"/>
      <c r="AH35" s="46"/>
      <c r="AI35" s="46"/>
      <c r="AJ35" s="46"/>
      <c r="AK35" s="320">
        <f>SUM(AK26:AK33)</f>
        <v>0</v>
      </c>
      <c r="AL35" s="321"/>
      <c r="AM35" s="321"/>
      <c r="AN35" s="321"/>
      <c r="AO35" s="322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8"/>
      <c r="C49" s="49"/>
      <c r="D49" s="50" t="s">
        <v>52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53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5"/>
      <c r="B60" s="36"/>
      <c r="C60" s="37"/>
      <c r="D60" s="53" t="s">
        <v>54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55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54</v>
      </c>
      <c r="AI60" s="39"/>
      <c r="AJ60" s="39"/>
      <c r="AK60" s="39"/>
      <c r="AL60" s="39"/>
      <c r="AM60" s="53" t="s">
        <v>55</v>
      </c>
      <c r="AN60" s="39"/>
      <c r="AO60" s="39"/>
      <c r="AP60" s="37"/>
      <c r="AQ60" s="37"/>
      <c r="AR60" s="40"/>
      <c r="BE60" s="35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5"/>
      <c r="B64" s="36"/>
      <c r="C64" s="37"/>
      <c r="D64" s="50" t="s">
        <v>56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57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5"/>
      <c r="B75" s="36"/>
      <c r="C75" s="37"/>
      <c r="D75" s="53" t="s">
        <v>54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55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54</v>
      </c>
      <c r="AI75" s="39"/>
      <c r="AJ75" s="39"/>
      <c r="AK75" s="39"/>
      <c r="AL75" s="39"/>
      <c r="AM75" s="53" t="s">
        <v>55</v>
      </c>
      <c r="AN75" s="39"/>
      <c r="AO75" s="39"/>
      <c r="AP75" s="37"/>
      <c r="AQ75" s="37"/>
      <c r="AR75" s="40"/>
      <c r="BE75" s="35"/>
    </row>
    <row r="76" spans="1:57" s="2" customFormat="1" ht="11.25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5" customHeight="1">
      <c r="A82" s="35"/>
      <c r="B82" s="36"/>
      <c r="C82" s="23" t="s">
        <v>58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29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211206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84" t="str">
        <f>K6</f>
        <v>Přivaděč Vyšní Lhoty - Žermanice, 2. Etapa km 1,881 - 3,633</v>
      </c>
      <c r="M85" s="285"/>
      <c r="N85" s="285"/>
      <c r="O85" s="285"/>
      <c r="P85" s="285"/>
      <c r="Q85" s="285"/>
      <c r="R85" s="285"/>
      <c r="S85" s="285"/>
      <c r="T85" s="285"/>
      <c r="U85" s="285"/>
      <c r="V85" s="285"/>
      <c r="W85" s="285"/>
      <c r="X85" s="285"/>
      <c r="Y85" s="285"/>
      <c r="Z85" s="285"/>
      <c r="AA85" s="285"/>
      <c r="AB85" s="285"/>
      <c r="AC85" s="285"/>
      <c r="AD85" s="285"/>
      <c r="AE85" s="285"/>
      <c r="AF85" s="285"/>
      <c r="AG85" s="285"/>
      <c r="AH85" s="285"/>
      <c r="AI85" s="285"/>
      <c r="AJ85" s="285"/>
      <c r="AK85" s="285"/>
      <c r="AL85" s="285"/>
      <c r="AM85" s="285"/>
      <c r="AN85" s="285"/>
      <c r="AO85" s="285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29" t="s">
        <v>21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>Moravskoslezský kraj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23</v>
      </c>
      <c r="AJ87" s="37"/>
      <c r="AK87" s="37"/>
      <c r="AL87" s="37"/>
      <c r="AM87" s="286" t="str">
        <f>IF(AN8= "","",AN8)</f>
        <v>16. 3. 2022</v>
      </c>
      <c r="AN87" s="286"/>
      <c r="AO87" s="37"/>
      <c r="AP87" s="37"/>
      <c r="AQ87" s="37"/>
      <c r="AR87" s="40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2" customHeight="1">
      <c r="A89" s="35"/>
      <c r="B89" s="36"/>
      <c r="C89" s="29" t="s">
        <v>27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Povodí Odry, státní podnik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33</v>
      </c>
      <c r="AJ89" s="37"/>
      <c r="AK89" s="37"/>
      <c r="AL89" s="37"/>
      <c r="AM89" s="287" t="str">
        <f>IF(E17="","",E17)</f>
        <v>AQUATIS, a.s.</v>
      </c>
      <c r="AN89" s="288"/>
      <c r="AO89" s="288"/>
      <c r="AP89" s="288"/>
      <c r="AQ89" s="37"/>
      <c r="AR89" s="40"/>
      <c r="AS89" s="289" t="s">
        <v>59</v>
      </c>
      <c r="AT89" s="290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" customHeight="1">
      <c r="A90" s="35"/>
      <c r="B90" s="36"/>
      <c r="C90" s="29" t="s">
        <v>31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36</v>
      </c>
      <c r="AJ90" s="37"/>
      <c r="AK90" s="37"/>
      <c r="AL90" s="37"/>
      <c r="AM90" s="287" t="str">
        <f>IF(E20="","",E20)</f>
        <v>Ing. Michal Jendruščák</v>
      </c>
      <c r="AN90" s="288"/>
      <c r="AO90" s="288"/>
      <c r="AP90" s="288"/>
      <c r="AQ90" s="37"/>
      <c r="AR90" s="40"/>
      <c r="AS90" s="291"/>
      <c r="AT90" s="292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293"/>
      <c r="AT91" s="294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295" t="s">
        <v>60</v>
      </c>
      <c r="D92" s="296"/>
      <c r="E92" s="296"/>
      <c r="F92" s="296"/>
      <c r="G92" s="296"/>
      <c r="H92" s="74"/>
      <c r="I92" s="298" t="s">
        <v>61</v>
      </c>
      <c r="J92" s="296"/>
      <c r="K92" s="296"/>
      <c r="L92" s="296"/>
      <c r="M92" s="296"/>
      <c r="N92" s="296"/>
      <c r="O92" s="296"/>
      <c r="P92" s="296"/>
      <c r="Q92" s="296"/>
      <c r="R92" s="296"/>
      <c r="S92" s="296"/>
      <c r="T92" s="296"/>
      <c r="U92" s="296"/>
      <c r="V92" s="296"/>
      <c r="W92" s="296"/>
      <c r="X92" s="296"/>
      <c r="Y92" s="296"/>
      <c r="Z92" s="296"/>
      <c r="AA92" s="296"/>
      <c r="AB92" s="296"/>
      <c r="AC92" s="296"/>
      <c r="AD92" s="296"/>
      <c r="AE92" s="296"/>
      <c r="AF92" s="296"/>
      <c r="AG92" s="297" t="s">
        <v>62</v>
      </c>
      <c r="AH92" s="296"/>
      <c r="AI92" s="296"/>
      <c r="AJ92" s="296"/>
      <c r="AK92" s="296"/>
      <c r="AL92" s="296"/>
      <c r="AM92" s="296"/>
      <c r="AN92" s="298" t="s">
        <v>63</v>
      </c>
      <c r="AO92" s="296"/>
      <c r="AP92" s="299"/>
      <c r="AQ92" s="75" t="s">
        <v>64</v>
      </c>
      <c r="AR92" s="40"/>
      <c r="AS92" s="76" t="s">
        <v>65</v>
      </c>
      <c r="AT92" s="77" t="s">
        <v>66</v>
      </c>
      <c r="AU92" s="77" t="s">
        <v>67</v>
      </c>
      <c r="AV92" s="77" t="s">
        <v>68</v>
      </c>
      <c r="AW92" s="77" t="s">
        <v>69</v>
      </c>
      <c r="AX92" s="77" t="s">
        <v>70</v>
      </c>
      <c r="AY92" s="77" t="s">
        <v>71</v>
      </c>
      <c r="AZ92" s="77" t="s">
        <v>72</v>
      </c>
      <c r="BA92" s="77" t="s">
        <v>73</v>
      </c>
      <c r="BB92" s="77" t="s">
        <v>74</v>
      </c>
      <c r="BC92" s="77" t="s">
        <v>75</v>
      </c>
      <c r="BD92" s="78" t="s">
        <v>76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77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303">
        <f>ROUND(SUM(AG95:AG98),2)</f>
        <v>0</v>
      </c>
      <c r="AH94" s="303"/>
      <c r="AI94" s="303"/>
      <c r="AJ94" s="303"/>
      <c r="AK94" s="303"/>
      <c r="AL94" s="303"/>
      <c r="AM94" s="303"/>
      <c r="AN94" s="304">
        <f>SUM(AG94,AT94)</f>
        <v>0</v>
      </c>
      <c r="AO94" s="304"/>
      <c r="AP94" s="304"/>
      <c r="AQ94" s="86" t="s">
        <v>1</v>
      </c>
      <c r="AR94" s="87"/>
      <c r="AS94" s="88">
        <f>ROUND(SUM(AS95:AS98),2)</f>
        <v>0</v>
      </c>
      <c r="AT94" s="89">
        <f>ROUND(SUM(AV94:AW94),2)</f>
        <v>0</v>
      </c>
      <c r="AU94" s="90">
        <f>ROUND(SUM(AU95:AU98),5)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ROUND(SUM(AZ95:AZ98),2)</f>
        <v>0</v>
      </c>
      <c r="BA94" s="89">
        <f>ROUND(SUM(BA95:BA98),2)</f>
        <v>0</v>
      </c>
      <c r="BB94" s="89">
        <f>ROUND(SUM(BB95:BB98),2)</f>
        <v>0</v>
      </c>
      <c r="BC94" s="89">
        <f>ROUND(SUM(BC95:BC98),2)</f>
        <v>0</v>
      </c>
      <c r="BD94" s="91">
        <f>ROUND(SUM(BD95:BD98),2)</f>
        <v>0</v>
      </c>
      <c r="BS94" s="92" t="s">
        <v>78</v>
      </c>
      <c r="BT94" s="92" t="s">
        <v>79</v>
      </c>
      <c r="BU94" s="93" t="s">
        <v>80</v>
      </c>
      <c r="BV94" s="92" t="s">
        <v>81</v>
      </c>
      <c r="BW94" s="92" t="s">
        <v>5</v>
      </c>
      <c r="BX94" s="92" t="s">
        <v>82</v>
      </c>
      <c r="CL94" s="92" t="s">
        <v>19</v>
      </c>
    </row>
    <row r="95" spans="1:91" s="7" customFormat="1" ht="16.5" customHeight="1">
      <c r="A95" s="94" t="s">
        <v>83</v>
      </c>
      <c r="B95" s="95"/>
      <c r="C95" s="96"/>
      <c r="D95" s="300" t="s">
        <v>84</v>
      </c>
      <c r="E95" s="300"/>
      <c r="F95" s="300"/>
      <c r="G95" s="300"/>
      <c r="H95" s="300"/>
      <c r="I95" s="97"/>
      <c r="J95" s="300" t="s">
        <v>85</v>
      </c>
      <c r="K95" s="300"/>
      <c r="L95" s="300"/>
      <c r="M95" s="300"/>
      <c r="N95" s="300"/>
      <c r="O95" s="300"/>
      <c r="P95" s="300"/>
      <c r="Q95" s="300"/>
      <c r="R95" s="300"/>
      <c r="S95" s="300"/>
      <c r="T95" s="300"/>
      <c r="U95" s="300"/>
      <c r="V95" s="300"/>
      <c r="W95" s="300"/>
      <c r="X95" s="300"/>
      <c r="Y95" s="300"/>
      <c r="Z95" s="300"/>
      <c r="AA95" s="300"/>
      <c r="AB95" s="300"/>
      <c r="AC95" s="300"/>
      <c r="AD95" s="300"/>
      <c r="AE95" s="300"/>
      <c r="AF95" s="300"/>
      <c r="AG95" s="301">
        <f>'OST '!J32</f>
        <v>0</v>
      </c>
      <c r="AH95" s="302"/>
      <c r="AI95" s="302"/>
      <c r="AJ95" s="302"/>
      <c r="AK95" s="302"/>
      <c r="AL95" s="302"/>
      <c r="AM95" s="302"/>
      <c r="AN95" s="301">
        <f>SUM(AG95,AT95)</f>
        <v>0</v>
      </c>
      <c r="AO95" s="302"/>
      <c r="AP95" s="302"/>
      <c r="AQ95" s="98" t="s">
        <v>84</v>
      </c>
      <c r="AR95" s="99"/>
      <c r="AS95" s="100">
        <v>0</v>
      </c>
      <c r="AT95" s="101">
        <f>ROUND(SUM(AV95:AW95),2)</f>
        <v>0</v>
      </c>
      <c r="AU95" s="102">
        <f>'OST '!P132</f>
        <v>0</v>
      </c>
      <c r="AV95" s="101">
        <f>'OST '!J35</f>
        <v>0</v>
      </c>
      <c r="AW95" s="101">
        <f>'OST '!J36</f>
        <v>0</v>
      </c>
      <c r="AX95" s="101">
        <f>'OST '!J37</f>
        <v>0</v>
      </c>
      <c r="AY95" s="101">
        <f>'OST '!J38</f>
        <v>0</v>
      </c>
      <c r="AZ95" s="101">
        <f>'OST '!F35</f>
        <v>0</v>
      </c>
      <c r="BA95" s="101">
        <f>'OST '!F36</f>
        <v>0</v>
      </c>
      <c r="BB95" s="101">
        <f>'OST '!F37</f>
        <v>0</v>
      </c>
      <c r="BC95" s="101">
        <f>'OST '!F38</f>
        <v>0</v>
      </c>
      <c r="BD95" s="103">
        <f>'OST '!F39</f>
        <v>0</v>
      </c>
      <c r="BT95" s="104" t="s">
        <v>86</v>
      </c>
      <c r="BV95" s="104" t="s">
        <v>81</v>
      </c>
      <c r="BW95" s="104" t="s">
        <v>87</v>
      </c>
      <c r="BX95" s="104" t="s">
        <v>5</v>
      </c>
      <c r="CL95" s="104" t="s">
        <v>19</v>
      </c>
      <c r="CM95" s="104" t="s">
        <v>88</v>
      </c>
    </row>
    <row r="96" spans="1:91" s="7" customFormat="1" ht="16.5" customHeight="1">
      <c r="A96" s="94" t="s">
        <v>83</v>
      </c>
      <c r="B96" s="95"/>
      <c r="C96" s="96"/>
      <c r="D96" s="300" t="s">
        <v>89</v>
      </c>
      <c r="E96" s="300"/>
      <c r="F96" s="300"/>
      <c r="G96" s="300"/>
      <c r="H96" s="300"/>
      <c r="I96" s="97"/>
      <c r="J96" s="300" t="s">
        <v>90</v>
      </c>
      <c r="K96" s="300"/>
      <c r="L96" s="300"/>
      <c r="M96" s="300"/>
      <c r="N96" s="300"/>
      <c r="O96" s="300"/>
      <c r="P96" s="300"/>
      <c r="Q96" s="300"/>
      <c r="R96" s="300"/>
      <c r="S96" s="300"/>
      <c r="T96" s="300"/>
      <c r="U96" s="300"/>
      <c r="V96" s="300"/>
      <c r="W96" s="300"/>
      <c r="X96" s="300"/>
      <c r="Y96" s="300"/>
      <c r="Z96" s="300"/>
      <c r="AA96" s="300"/>
      <c r="AB96" s="300"/>
      <c r="AC96" s="300"/>
      <c r="AD96" s="300"/>
      <c r="AE96" s="300"/>
      <c r="AF96" s="300"/>
      <c r="AG96" s="301">
        <f>'SO 03'!J32</f>
        <v>0</v>
      </c>
      <c r="AH96" s="302"/>
      <c r="AI96" s="302"/>
      <c r="AJ96" s="302"/>
      <c r="AK96" s="302"/>
      <c r="AL96" s="302"/>
      <c r="AM96" s="302"/>
      <c r="AN96" s="301">
        <f>SUM(AG96,AT96)</f>
        <v>0</v>
      </c>
      <c r="AO96" s="302"/>
      <c r="AP96" s="302"/>
      <c r="AQ96" s="98" t="s">
        <v>91</v>
      </c>
      <c r="AR96" s="99"/>
      <c r="AS96" s="100">
        <v>0</v>
      </c>
      <c r="AT96" s="101">
        <f>ROUND(SUM(AV96:AW96),2)</f>
        <v>0</v>
      </c>
      <c r="AU96" s="102">
        <f>'SO 03'!P139</f>
        <v>0</v>
      </c>
      <c r="AV96" s="101">
        <f>'SO 03'!J35</f>
        <v>0</v>
      </c>
      <c r="AW96" s="101">
        <f>'SO 03'!J36</f>
        <v>0</v>
      </c>
      <c r="AX96" s="101">
        <f>'SO 03'!J37</f>
        <v>0</v>
      </c>
      <c r="AY96" s="101">
        <f>'SO 03'!J38</f>
        <v>0</v>
      </c>
      <c r="AZ96" s="101">
        <f>'SO 03'!F35</f>
        <v>0</v>
      </c>
      <c r="BA96" s="101">
        <f>'SO 03'!F36</f>
        <v>0</v>
      </c>
      <c r="BB96" s="101">
        <f>'SO 03'!F37</f>
        <v>0</v>
      </c>
      <c r="BC96" s="101">
        <f>'SO 03'!F38</f>
        <v>0</v>
      </c>
      <c r="BD96" s="103">
        <f>'SO 03'!F39</f>
        <v>0</v>
      </c>
      <c r="BT96" s="104" t="s">
        <v>86</v>
      </c>
      <c r="BV96" s="104" t="s">
        <v>81</v>
      </c>
      <c r="BW96" s="104" t="s">
        <v>92</v>
      </c>
      <c r="BX96" s="104" t="s">
        <v>5</v>
      </c>
      <c r="CL96" s="104" t="s">
        <v>19</v>
      </c>
      <c r="CM96" s="104" t="s">
        <v>88</v>
      </c>
    </row>
    <row r="97" spans="1:91" s="7" customFormat="1" ht="16.5" customHeight="1">
      <c r="A97" s="94" t="s">
        <v>83</v>
      </c>
      <c r="B97" s="95"/>
      <c r="C97" s="96"/>
      <c r="D97" s="300" t="s">
        <v>93</v>
      </c>
      <c r="E97" s="300"/>
      <c r="F97" s="300"/>
      <c r="G97" s="300"/>
      <c r="H97" s="300"/>
      <c r="I97" s="97"/>
      <c r="J97" s="300" t="s">
        <v>94</v>
      </c>
      <c r="K97" s="300"/>
      <c r="L97" s="300"/>
      <c r="M97" s="300"/>
      <c r="N97" s="300"/>
      <c r="O97" s="300"/>
      <c r="P97" s="300"/>
      <c r="Q97" s="300"/>
      <c r="R97" s="300"/>
      <c r="S97" s="300"/>
      <c r="T97" s="300"/>
      <c r="U97" s="300"/>
      <c r="V97" s="300"/>
      <c r="W97" s="300"/>
      <c r="X97" s="300"/>
      <c r="Y97" s="300"/>
      <c r="Z97" s="300"/>
      <c r="AA97" s="300"/>
      <c r="AB97" s="300"/>
      <c r="AC97" s="300"/>
      <c r="AD97" s="300"/>
      <c r="AE97" s="300"/>
      <c r="AF97" s="300"/>
      <c r="AG97" s="301">
        <f>'SO 04'!J32</f>
        <v>0</v>
      </c>
      <c r="AH97" s="302"/>
      <c r="AI97" s="302"/>
      <c r="AJ97" s="302"/>
      <c r="AK97" s="302"/>
      <c r="AL97" s="302"/>
      <c r="AM97" s="302"/>
      <c r="AN97" s="301">
        <f>SUM(AG97,AT97)</f>
        <v>0</v>
      </c>
      <c r="AO97" s="302"/>
      <c r="AP97" s="302"/>
      <c r="AQ97" s="98" t="s">
        <v>91</v>
      </c>
      <c r="AR97" s="99"/>
      <c r="AS97" s="100">
        <v>0</v>
      </c>
      <c r="AT97" s="101">
        <f>ROUND(SUM(AV97:AW97),2)</f>
        <v>0</v>
      </c>
      <c r="AU97" s="102">
        <f>'SO 04'!P140</f>
        <v>0</v>
      </c>
      <c r="AV97" s="101">
        <f>'SO 04'!J35</f>
        <v>0</v>
      </c>
      <c r="AW97" s="101">
        <f>'SO 04'!J36</f>
        <v>0</v>
      </c>
      <c r="AX97" s="101">
        <f>'SO 04'!J37</f>
        <v>0</v>
      </c>
      <c r="AY97" s="101">
        <f>'SO 04'!J38</f>
        <v>0</v>
      </c>
      <c r="AZ97" s="101">
        <f>'SO 04'!F35</f>
        <v>0</v>
      </c>
      <c r="BA97" s="101">
        <f>'SO 04'!F36</f>
        <v>0</v>
      </c>
      <c r="BB97" s="101">
        <f>'SO 04'!F37</f>
        <v>0</v>
      </c>
      <c r="BC97" s="101">
        <f>'SO 04'!F38</f>
        <v>0</v>
      </c>
      <c r="BD97" s="103">
        <f>'SO 04'!F39</f>
        <v>0</v>
      </c>
      <c r="BT97" s="104" t="s">
        <v>86</v>
      </c>
      <c r="BV97" s="104" t="s">
        <v>81</v>
      </c>
      <c r="BW97" s="104" t="s">
        <v>95</v>
      </c>
      <c r="BX97" s="104" t="s">
        <v>5</v>
      </c>
      <c r="CL97" s="104" t="s">
        <v>19</v>
      </c>
      <c r="CM97" s="104" t="s">
        <v>88</v>
      </c>
    </row>
    <row r="98" spans="1:91" s="7" customFormat="1" ht="16.5" customHeight="1">
      <c r="A98" s="94" t="s">
        <v>83</v>
      </c>
      <c r="B98" s="95"/>
      <c r="C98" s="96"/>
      <c r="D98" s="300" t="s">
        <v>96</v>
      </c>
      <c r="E98" s="300"/>
      <c r="F98" s="300"/>
      <c r="G98" s="300"/>
      <c r="H98" s="300"/>
      <c r="I98" s="97"/>
      <c r="J98" s="300" t="s">
        <v>97</v>
      </c>
      <c r="K98" s="300"/>
      <c r="L98" s="300"/>
      <c r="M98" s="300"/>
      <c r="N98" s="300"/>
      <c r="O98" s="300"/>
      <c r="P98" s="300"/>
      <c r="Q98" s="300"/>
      <c r="R98" s="300"/>
      <c r="S98" s="300"/>
      <c r="T98" s="300"/>
      <c r="U98" s="300"/>
      <c r="V98" s="300"/>
      <c r="W98" s="300"/>
      <c r="X98" s="300"/>
      <c r="Y98" s="300"/>
      <c r="Z98" s="300"/>
      <c r="AA98" s="300"/>
      <c r="AB98" s="300"/>
      <c r="AC98" s="300"/>
      <c r="AD98" s="300"/>
      <c r="AE98" s="300"/>
      <c r="AF98" s="300"/>
      <c r="AG98" s="301">
        <f>'SO 11'!J32</f>
        <v>0</v>
      </c>
      <c r="AH98" s="302"/>
      <c r="AI98" s="302"/>
      <c r="AJ98" s="302"/>
      <c r="AK98" s="302"/>
      <c r="AL98" s="302"/>
      <c r="AM98" s="302"/>
      <c r="AN98" s="301">
        <f>SUM(AG98,AT98)</f>
        <v>0</v>
      </c>
      <c r="AO98" s="302"/>
      <c r="AP98" s="302"/>
      <c r="AQ98" s="98" t="s">
        <v>91</v>
      </c>
      <c r="AR98" s="99"/>
      <c r="AS98" s="105">
        <v>0</v>
      </c>
      <c r="AT98" s="106">
        <f>ROUND(SUM(AV98:AW98),2)</f>
        <v>0</v>
      </c>
      <c r="AU98" s="107">
        <f>'SO 11'!P142</f>
        <v>0</v>
      </c>
      <c r="AV98" s="106">
        <f>'SO 11'!J35</f>
        <v>0</v>
      </c>
      <c r="AW98" s="106">
        <f>'SO 11'!J36</f>
        <v>0</v>
      </c>
      <c r="AX98" s="106">
        <f>'SO 11'!J37</f>
        <v>0</v>
      </c>
      <c r="AY98" s="106">
        <f>'SO 11'!J38</f>
        <v>0</v>
      </c>
      <c r="AZ98" s="106">
        <f>'SO 11'!F35</f>
        <v>0</v>
      </c>
      <c r="BA98" s="106">
        <f>'SO 11'!F36</f>
        <v>0</v>
      </c>
      <c r="BB98" s="106">
        <f>'SO 11'!F37</f>
        <v>0</v>
      </c>
      <c r="BC98" s="106">
        <f>'SO 11'!F38</f>
        <v>0</v>
      </c>
      <c r="BD98" s="108">
        <f>'SO 11'!F39</f>
        <v>0</v>
      </c>
      <c r="BT98" s="104" t="s">
        <v>86</v>
      </c>
      <c r="BV98" s="104" t="s">
        <v>81</v>
      </c>
      <c r="BW98" s="104" t="s">
        <v>98</v>
      </c>
      <c r="BX98" s="104" t="s">
        <v>5</v>
      </c>
      <c r="CL98" s="104" t="s">
        <v>19</v>
      </c>
      <c r="CM98" s="104" t="s">
        <v>88</v>
      </c>
    </row>
    <row r="99" spans="1:91" s="2" customFormat="1" ht="30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40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  <row r="100" spans="1:91" s="2" customFormat="1" ht="6.95" customHeight="1">
      <c r="A100" s="35"/>
      <c r="B100" s="55"/>
      <c r="C100" s="56"/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56"/>
      <c r="O100" s="56"/>
      <c r="P100" s="56"/>
      <c r="Q100" s="56"/>
      <c r="R100" s="56"/>
      <c r="S100" s="56"/>
      <c r="T100" s="56"/>
      <c r="U100" s="56"/>
      <c r="V100" s="56"/>
      <c r="W100" s="56"/>
      <c r="X100" s="56"/>
      <c r="Y100" s="56"/>
      <c r="Z100" s="56"/>
      <c r="AA100" s="56"/>
      <c r="AB100" s="56"/>
      <c r="AC100" s="56"/>
      <c r="AD100" s="56"/>
      <c r="AE100" s="56"/>
      <c r="AF100" s="56"/>
      <c r="AG100" s="56"/>
      <c r="AH100" s="56"/>
      <c r="AI100" s="56"/>
      <c r="AJ100" s="56"/>
      <c r="AK100" s="56"/>
      <c r="AL100" s="56"/>
      <c r="AM100" s="56"/>
      <c r="AN100" s="56"/>
      <c r="AO100" s="56"/>
      <c r="AP100" s="56"/>
      <c r="AQ100" s="56"/>
      <c r="AR100" s="40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</sheetData>
  <sheetProtection algorithmName="SHA-512" hashValue="wyYaY3/qtHZFKBq6SzxvbLfGt+PL1PmntdChrJncuIbZNSnyB/jeAzK1mc4b019RKZMGIoqLHn4SdDGl1DvGDw==" saltValue="0vV8xvGW3TPatUYk0A9akm99vPt5JMQMVx53n0AX5hThGRLXCnGN4MCqOKTmFGVCJ+2PvnBgVH3kMI0aFHGrXg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OST - Ostatní náklady'!C2" display="/" xr:uid="{00000000-0004-0000-0000-000000000000}"/>
    <hyperlink ref="A96" location="'SO 03 - Přivaděč km 1,881...'!C2" display="/" xr:uid="{00000000-0004-0000-0000-000001000000}"/>
    <hyperlink ref="A97" location="'SO 04 - Přivaděč km 2,644...'!C2" display="/" xr:uid="{00000000-0004-0000-0000-000002000000}"/>
    <hyperlink ref="A98" location="'SO 11 - Odvodnění potoka ...'!C2" display="/" xr:uid="{00000000-0004-0000-0000-000003000000}"/>
  </hyperlinks>
  <printOptions horizontalCentered="1"/>
  <pageMargins left="0.70866141732283472" right="0.70866141732283472" top="0.78740157480314965" bottom="0.78740157480314965" header="0.31496062992125984" footer="0.31496062992125984"/>
  <pageSetup paperSize="9" fitToHeight="100" orientation="landscape" blackAndWhite="1" r:id="rId1"/>
  <headerFooter>
    <oddFooter>&amp;CStrana &amp;P z &amp;N&amp;R&amp;A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9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24"/>
      <c r="M2" s="324"/>
      <c r="N2" s="324"/>
      <c r="O2" s="324"/>
      <c r="P2" s="324"/>
      <c r="Q2" s="324"/>
      <c r="R2" s="324"/>
      <c r="S2" s="324"/>
      <c r="T2" s="324"/>
      <c r="U2" s="324"/>
      <c r="V2" s="324"/>
      <c r="AT2" s="17" t="s">
        <v>87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88</v>
      </c>
    </row>
    <row r="4" spans="1:46" s="1" customFormat="1" ht="24.95" customHeight="1">
      <c r="B4" s="20"/>
      <c r="D4" s="111" t="s">
        <v>99</v>
      </c>
      <c r="L4" s="20"/>
      <c r="M4" s="112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3" t="s">
        <v>16</v>
      </c>
      <c r="L6" s="20"/>
    </row>
    <row r="7" spans="1:46" s="1" customFormat="1" ht="16.5" customHeight="1">
      <c r="B7" s="20"/>
      <c r="E7" s="325" t="str">
        <f>'Rekapitulace stavby'!K6</f>
        <v>Přivaděč Vyšní Lhoty - Žermanice, 2. Etapa km 1,881 - 3,633</v>
      </c>
      <c r="F7" s="326"/>
      <c r="G7" s="326"/>
      <c r="H7" s="326"/>
      <c r="L7" s="20"/>
    </row>
    <row r="8" spans="1:46" s="2" customFormat="1" ht="12" customHeight="1">
      <c r="A8" s="35"/>
      <c r="B8" s="40"/>
      <c r="C8" s="35"/>
      <c r="D8" s="113" t="s">
        <v>100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27" t="s">
        <v>101</v>
      </c>
      <c r="F9" s="328"/>
      <c r="G9" s="328"/>
      <c r="H9" s="328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19</v>
      </c>
      <c r="G11" s="35"/>
      <c r="H11" s="35"/>
      <c r="I11" s="113" t="s">
        <v>20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21</v>
      </c>
      <c r="E12" s="35"/>
      <c r="F12" s="114" t="s">
        <v>22</v>
      </c>
      <c r="G12" s="35"/>
      <c r="H12" s="35"/>
      <c r="I12" s="113" t="s">
        <v>23</v>
      </c>
      <c r="J12" s="115" t="str">
        <f>'Rekapitulace stavby'!AN8</f>
        <v>16. 3. 2022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27</v>
      </c>
      <c r="E14" s="35"/>
      <c r="F14" s="35"/>
      <c r="G14" s="35"/>
      <c r="H14" s="35"/>
      <c r="I14" s="113" t="s">
        <v>28</v>
      </c>
      <c r="J14" s="11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29</v>
      </c>
      <c r="F15" s="35"/>
      <c r="G15" s="35"/>
      <c r="H15" s="35"/>
      <c r="I15" s="113" t="s">
        <v>30</v>
      </c>
      <c r="J15" s="11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31</v>
      </c>
      <c r="E17" s="35"/>
      <c r="F17" s="35"/>
      <c r="G17" s="35"/>
      <c r="H17" s="35"/>
      <c r="I17" s="113" t="s">
        <v>28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29" t="str">
        <f>'Rekapitulace stavby'!E14</f>
        <v>Vyplň údaj</v>
      </c>
      <c r="F18" s="330"/>
      <c r="G18" s="330"/>
      <c r="H18" s="330"/>
      <c r="I18" s="113" t="s">
        <v>30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33</v>
      </c>
      <c r="E20" s="35"/>
      <c r="F20" s="35"/>
      <c r="G20" s="35"/>
      <c r="H20" s="35"/>
      <c r="I20" s="113" t="s">
        <v>28</v>
      </c>
      <c r="J20" s="11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34</v>
      </c>
      <c r="F21" s="35"/>
      <c r="G21" s="35"/>
      <c r="H21" s="35"/>
      <c r="I21" s="113" t="s">
        <v>30</v>
      </c>
      <c r="J21" s="11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36</v>
      </c>
      <c r="E23" s="35"/>
      <c r="F23" s="35"/>
      <c r="G23" s="35"/>
      <c r="H23" s="35"/>
      <c r="I23" s="113" t="s">
        <v>28</v>
      </c>
      <c r="J23" s="11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37</v>
      </c>
      <c r="F24" s="35"/>
      <c r="G24" s="35"/>
      <c r="H24" s="35"/>
      <c r="I24" s="113" t="s">
        <v>30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38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31" t="s">
        <v>1</v>
      </c>
      <c r="F27" s="331"/>
      <c r="G27" s="331"/>
      <c r="H27" s="331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4.45" customHeight="1">
      <c r="A30" s="35"/>
      <c r="B30" s="40"/>
      <c r="C30" s="35"/>
      <c r="D30" s="114" t="s">
        <v>102</v>
      </c>
      <c r="E30" s="35"/>
      <c r="F30" s="35"/>
      <c r="G30" s="35"/>
      <c r="H30" s="35"/>
      <c r="I30" s="35"/>
      <c r="J30" s="120">
        <f>J96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14.45" customHeight="1">
      <c r="A31" s="35"/>
      <c r="B31" s="40"/>
      <c r="C31" s="35"/>
      <c r="D31" s="121" t="s">
        <v>85</v>
      </c>
      <c r="E31" s="35"/>
      <c r="F31" s="35"/>
      <c r="G31" s="35"/>
      <c r="H31" s="35"/>
      <c r="I31" s="35"/>
      <c r="J31" s="120">
        <f>J105</f>
        <v>0</v>
      </c>
      <c r="K31" s="3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2" t="s">
        <v>39</v>
      </c>
      <c r="E32" s="35"/>
      <c r="F32" s="35"/>
      <c r="G32" s="35"/>
      <c r="H32" s="35"/>
      <c r="I32" s="35"/>
      <c r="J32" s="123">
        <f>ROUND(J30 + J31,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4" t="s">
        <v>41</v>
      </c>
      <c r="G34" s="35"/>
      <c r="H34" s="35"/>
      <c r="I34" s="124" t="s">
        <v>40</v>
      </c>
      <c r="J34" s="124" t="s">
        <v>42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5" t="s">
        <v>43</v>
      </c>
      <c r="E35" s="113" t="s">
        <v>44</v>
      </c>
      <c r="F35" s="126">
        <f>ROUND((SUM(BE105:BE112) + SUM(BE132:BE196)),  2)</f>
        <v>0</v>
      </c>
      <c r="G35" s="35"/>
      <c r="H35" s="35"/>
      <c r="I35" s="127">
        <v>0.21</v>
      </c>
      <c r="J35" s="126">
        <f>ROUND(((SUM(BE105:BE112) + SUM(BE132:BE196))*I35),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45</v>
      </c>
      <c r="F36" s="126">
        <f>ROUND((SUM(BF105:BF112) + SUM(BF132:BF196)),  2)</f>
        <v>0</v>
      </c>
      <c r="G36" s="35"/>
      <c r="H36" s="35"/>
      <c r="I36" s="127">
        <v>0.15</v>
      </c>
      <c r="J36" s="126">
        <f>ROUND(((SUM(BF105:BF112) + SUM(BF132:BF196))*I36),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46</v>
      </c>
      <c r="F37" s="126">
        <f>ROUND((SUM(BG105:BG112) + SUM(BG132:BG196)),  2)</f>
        <v>0</v>
      </c>
      <c r="G37" s="35"/>
      <c r="H37" s="35"/>
      <c r="I37" s="127">
        <v>0.21</v>
      </c>
      <c r="J37" s="126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47</v>
      </c>
      <c r="F38" s="126">
        <f>ROUND((SUM(BH105:BH112) + SUM(BH132:BH196)),  2)</f>
        <v>0</v>
      </c>
      <c r="G38" s="35"/>
      <c r="H38" s="35"/>
      <c r="I38" s="127">
        <v>0.15</v>
      </c>
      <c r="J38" s="126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48</v>
      </c>
      <c r="F39" s="126">
        <f>ROUND((SUM(BI105:BI112) + SUM(BI132:BI196)),  2)</f>
        <v>0</v>
      </c>
      <c r="G39" s="35"/>
      <c r="H39" s="35"/>
      <c r="I39" s="127">
        <v>0</v>
      </c>
      <c r="J39" s="126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8"/>
      <c r="D41" s="129" t="s">
        <v>49</v>
      </c>
      <c r="E41" s="130"/>
      <c r="F41" s="130"/>
      <c r="G41" s="131" t="s">
        <v>50</v>
      </c>
      <c r="H41" s="132" t="s">
        <v>51</v>
      </c>
      <c r="I41" s="130"/>
      <c r="J41" s="133">
        <f>SUM(J32:J39)</f>
        <v>0</v>
      </c>
      <c r="K41" s="134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35" t="s">
        <v>52</v>
      </c>
      <c r="E50" s="136"/>
      <c r="F50" s="136"/>
      <c r="G50" s="135" t="s">
        <v>53</v>
      </c>
      <c r="H50" s="136"/>
      <c r="I50" s="136"/>
      <c r="J50" s="136"/>
      <c r="K50" s="136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5"/>
      <c r="B61" s="40"/>
      <c r="C61" s="35"/>
      <c r="D61" s="137" t="s">
        <v>54</v>
      </c>
      <c r="E61" s="138"/>
      <c r="F61" s="139" t="s">
        <v>55</v>
      </c>
      <c r="G61" s="137" t="s">
        <v>54</v>
      </c>
      <c r="H61" s="138"/>
      <c r="I61" s="138"/>
      <c r="J61" s="140" t="s">
        <v>55</v>
      </c>
      <c r="K61" s="1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5"/>
      <c r="B65" s="40"/>
      <c r="C65" s="35"/>
      <c r="D65" s="135" t="s">
        <v>56</v>
      </c>
      <c r="E65" s="141"/>
      <c r="F65" s="141"/>
      <c r="G65" s="135" t="s">
        <v>57</v>
      </c>
      <c r="H65" s="141"/>
      <c r="I65" s="141"/>
      <c r="J65" s="141"/>
      <c r="K65" s="141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5"/>
      <c r="B76" s="40"/>
      <c r="C76" s="35"/>
      <c r="D76" s="137" t="s">
        <v>54</v>
      </c>
      <c r="E76" s="138"/>
      <c r="F76" s="139" t="s">
        <v>55</v>
      </c>
      <c r="G76" s="137" t="s">
        <v>54</v>
      </c>
      <c r="H76" s="138"/>
      <c r="I76" s="138"/>
      <c r="J76" s="140" t="s">
        <v>55</v>
      </c>
      <c r="K76" s="1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3" t="s">
        <v>103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32" t="str">
        <f>E7</f>
        <v>Přivaděč Vyšní Lhoty - Žermanice, 2. Etapa km 1,881 - 3,633</v>
      </c>
      <c r="F85" s="333"/>
      <c r="G85" s="333"/>
      <c r="H85" s="333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29" t="s">
        <v>100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84" t="str">
        <f>E9</f>
        <v>OST - Ostatní náklady</v>
      </c>
      <c r="F87" s="334"/>
      <c r="G87" s="334"/>
      <c r="H87" s="334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29" t="s">
        <v>21</v>
      </c>
      <c r="D89" s="37"/>
      <c r="E89" s="37"/>
      <c r="F89" s="27" t="str">
        <f>F12</f>
        <v>Moravskoslezský kraj</v>
      </c>
      <c r="G89" s="37"/>
      <c r="H89" s="37"/>
      <c r="I89" s="29" t="s">
        <v>23</v>
      </c>
      <c r="J89" s="67" t="str">
        <f>IF(J12="","",J12)</f>
        <v>16. 3. 2022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29" t="s">
        <v>27</v>
      </c>
      <c r="D91" s="37"/>
      <c r="E91" s="37"/>
      <c r="F91" s="27" t="str">
        <f>E15</f>
        <v>Povodí Odry, státní podnik</v>
      </c>
      <c r="G91" s="37"/>
      <c r="H91" s="37"/>
      <c r="I91" s="29" t="s">
        <v>33</v>
      </c>
      <c r="J91" s="33" t="str">
        <f>E21</f>
        <v>AQUATIS, a.s.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25.7" customHeight="1">
      <c r="A92" s="35"/>
      <c r="B92" s="36"/>
      <c r="C92" s="29" t="s">
        <v>31</v>
      </c>
      <c r="D92" s="37"/>
      <c r="E92" s="37"/>
      <c r="F92" s="27" t="str">
        <f>IF(E18="","",E18)</f>
        <v>Vyplň údaj</v>
      </c>
      <c r="G92" s="37"/>
      <c r="H92" s="37"/>
      <c r="I92" s="29" t="s">
        <v>36</v>
      </c>
      <c r="J92" s="33" t="str">
        <f>E24</f>
        <v>Ing. Michal Jendruščák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6" t="s">
        <v>104</v>
      </c>
      <c r="D94" s="147"/>
      <c r="E94" s="147"/>
      <c r="F94" s="147"/>
      <c r="G94" s="147"/>
      <c r="H94" s="147"/>
      <c r="I94" s="147"/>
      <c r="J94" s="148" t="s">
        <v>105</v>
      </c>
      <c r="K94" s="14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9" t="s">
        <v>106</v>
      </c>
      <c r="D96" s="37"/>
      <c r="E96" s="37"/>
      <c r="F96" s="37"/>
      <c r="G96" s="37"/>
      <c r="H96" s="37"/>
      <c r="I96" s="37"/>
      <c r="J96" s="85">
        <f>J132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7" t="s">
        <v>107</v>
      </c>
    </row>
    <row r="97" spans="1:65" s="9" customFormat="1" ht="24.95" customHeight="1">
      <c r="B97" s="150"/>
      <c r="C97" s="151"/>
      <c r="D97" s="152" t="s">
        <v>108</v>
      </c>
      <c r="E97" s="153"/>
      <c r="F97" s="153"/>
      <c r="G97" s="153"/>
      <c r="H97" s="153"/>
      <c r="I97" s="153"/>
      <c r="J97" s="154">
        <f>J133</f>
        <v>0</v>
      </c>
      <c r="K97" s="151"/>
      <c r="L97" s="155"/>
    </row>
    <row r="98" spans="1:65" s="10" customFormat="1" ht="19.899999999999999" customHeight="1">
      <c r="B98" s="156"/>
      <c r="C98" s="157"/>
      <c r="D98" s="158" t="s">
        <v>109</v>
      </c>
      <c r="E98" s="159"/>
      <c r="F98" s="159"/>
      <c r="G98" s="159"/>
      <c r="H98" s="159"/>
      <c r="I98" s="159"/>
      <c r="J98" s="160">
        <f>J134</f>
        <v>0</v>
      </c>
      <c r="K98" s="157"/>
      <c r="L98" s="161"/>
    </row>
    <row r="99" spans="1:65" s="10" customFormat="1" ht="19.899999999999999" customHeight="1">
      <c r="B99" s="156"/>
      <c r="C99" s="157"/>
      <c r="D99" s="158" t="s">
        <v>110</v>
      </c>
      <c r="E99" s="159"/>
      <c r="F99" s="159"/>
      <c r="G99" s="159"/>
      <c r="H99" s="159"/>
      <c r="I99" s="159"/>
      <c r="J99" s="160">
        <f>J149</f>
        <v>0</v>
      </c>
      <c r="K99" s="157"/>
      <c r="L99" s="161"/>
    </row>
    <row r="100" spans="1:65" s="10" customFormat="1" ht="19.899999999999999" customHeight="1">
      <c r="B100" s="156"/>
      <c r="C100" s="157"/>
      <c r="D100" s="158" t="s">
        <v>111</v>
      </c>
      <c r="E100" s="159"/>
      <c r="F100" s="159"/>
      <c r="G100" s="159"/>
      <c r="H100" s="159"/>
      <c r="I100" s="159"/>
      <c r="J100" s="160">
        <f>J156</f>
        <v>0</v>
      </c>
      <c r="K100" s="157"/>
      <c r="L100" s="161"/>
    </row>
    <row r="101" spans="1:65" s="10" customFormat="1" ht="19.899999999999999" customHeight="1">
      <c r="B101" s="156"/>
      <c r="C101" s="157"/>
      <c r="D101" s="158" t="s">
        <v>112</v>
      </c>
      <c r="E101" s="159"/>
      <c r="F101" s="159"/>
      <c r="G101" s="159"/>
      <c r="H101" s="159"/>
      <c r="I101" s="159"/>
      <c r="J101" s="160">
        <f>J179</f>
        <v>0</v>
      </c>
      <c r="K101" s="157"/>
      <c r="L101" s="161"/>
    </row>
    <row r="102" spans="1:65" s="10" customFormat="1" ht="19.899999999999999" customHeight="1">
      <c r="B102" s="156"/>
      <c r="C102" s="157"/>
      <c r="D102" s="158" t="s">
        <v>113</v>
      </c>
      <c r="E102" s="159"/>
      <c r="F102" s="159"/>
      <c r="G102" s="159"/>
      <c r="H102" s="159"/>
      <c r="I102" s="159"/>
      <c r="J102" s="160">
        <f>J192</f>
        <v>0</v>
      </c>
      <c r="K102" s="157"/>
      <c r="L102" s="161"/>
    </row>
    <row r="103" spans="1:65" s="2" customFormat="1" ht="21.75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65" s="2" customFormat="1" ht="6.95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65" s="2" customFormat="1" ht="29.25" customHeight="1">
      <c r="A105" s="35"/>
      <c r="B105" s="36"/>
      <c r="C105" s="149" t="s">
        <v>114</v>
      </c>
      <c r="D105" s="37"/>
      <c r="E105" s="37"/>
      <c r="F105" s="37"/>
      <c r="G105" s="37"/>
      <c r="H105" s="37"/>
      <c r="I105" s="37"/>
      <c r="J105" s="162">
        <f>ROUND(J106 + J107 + J108 + J109 + J110 + J111,2)</f>
        <v>0</v>
      </c>
      <c r="K105" s="37"/>
      <c r="L105" s="52"/>
      <c r="N105" s="163" t="s">
        <v>43</v>
      </c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65" s="2" customFormat="1" ht="18" customHeight="1">
      <c r="A106" s="35"/>
      <c r="B106" s="36"/>
      <c r="C106" s="37"/>
      <c r="D106" s="335" t="s">
        <v>115</v>
      </c>
      <c r="E106" s="336"/>
      <c r="F106" s="336"/>
      <c r="G106" s="37"/>
      <c r="H106" s="37"/>
      <c r="I106" s="37"/>
      <c r="J106" s="165">
        <v>0</v>
      </c>
      <c r="K106" s="37"/>
      <c r="L106" s="166"/>
      <c r="M106" s="167"/>
      <c r="N106" s="168" t="s">
        <v>44</v>
      </c>
      <c r="O106" s="167"/>
      <c r="P106" s="167"/>
      <c r="Q106" s="167"/>
      <c r="R106" s="167"/>
      <c r="S106" s="169"/>
      <c r="T106" s="169"/>
      <c r="U106" s="169"/>
      <c r="V106" s="169"/>
      <c r="W106" s="169"/>
      <c r="X106" s="169"/>
      <c r="Y106" s="169"/>
      <c r="Z106" s="169"/>
      <c r="AA106" s="169"/>
      <c r="AB106" s="169"/>
      <c r="AC106" s="169"/>
      <c r="AD106" s="169"/>
      <c r="AE106" s="169"/>
      <c r="AF106" s="167"/>
      <c r="AG106" s="167"/>
      <c r="AH106" s="167"/>
      <c r="AI106" s="167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7"/>
      <c r="AV106" s="167"/>
      <c r="AW106" s="167"/>
      <c r="AX106" s="167"/>
      <c r="AY106" s="170" t="s">
        <v>116</v>
      </c>
      <c r="AZ106" s="167"/>
      <c r="BA106" s="167"/>
      <c r="BB106" s="167"/>
      <c r="BC106" s="167"/>
      <c r="BD106" s="167"/>
      <c r="BE106" s="171">
        <f t="shared" ref="BE106:BE111" si="0">IF(N106="základní",J106,0)</f>
        <v>0</v>
      </c>
      <c r="BF106" s="171">
        <f t="shared" ref="BF106:BF111" si="1">IF(N106="snížená",J106,0)</f>
        <v>0</v>
      </c>
      <c r="BG106" s="171">
        <f t="shared" ref="BG106:BG111" si="2">IF(N106="zákl. přenesená",J106,0)</f>
        <v>0</v>
      </c>
      <c r="BH106" s="171">
        <f t="shared" ref="BH106:BH111" si="3">IF(N106="sníž. přenesená",J106,0)</f>
        <v>0</v>
      </c>
      <c r="BI106" s="171">
        <f t="shared" ref="BI106:BI111" si="4">IF(N106="nulová",J106,0)</f>
        <v>0</v>
      </c>
      <c r="BJ106" s="170" t="s">
        <v>86</v>
      </c>
      <c r="BK106" s="167"/>
      <c r="BL106" s="167"/>
      <c r="BM106" s="167"/>
    </row>
    <row r="107" spans="1:65" s="2" customFormat="1" ht="18" customHeight="1">
      <c r="A107" s="35"/>
      <c r="B107" s="36"/>
      <c r="C107" s="37"/>
      <c r="D107" s="335" t="s">
        <v>117</v>
      </c>
      <c r="E107" s="336"/>
      <c r="F107" s="336"/>
      <c r="G107" s="37"/>
      <c r="H107" s="37"/>
      <c r="I107" s="37"/>
      <c r="J107" s="165">
        <v>0</v>
      </c>
      <c r="K107" s="37"/>
      <c r="L107" s="166"/>
      <c r="M107" s="167"/>
      <c r="N107" s="168" t="s">
        <v>44</v>
      </c>
      <c r="O107" s="167"/>
      <c r="P107" s="167"/>
      <c r="Q107" s="167"/>
      <c r="R107" s="167"/>
      <c r="S107" s="169"/>
      <c r="T107" s="169"/>
      <c r="U107" s="169"/>
      <c r="V107" s="169"/>
      <c r="W107" s="169"/>
      <c r="X107" s="169"/>
      <c r="Y107" s="169"/>
      <c r="Z107" s="169"/>
      <c r="AA107" s="169"/>
      <c r="AB107" s="169"/>
      <c r="AC107" s="169"/>
      <c r="AD107" s="169"/>
      <c r="AE107" s="169"/>
      <c r="AF107" s="167"/>
      <c r="AG107" s="167"/>
      <c r="AH107" s="167"/>
      <c r="AI107" s="167"/>
      <c r="AJ107" s="167"/>
      <c r="AK107" s="167"/>
      <c r="AL107" s="167"/>
      <c r="AM107" s="167"/>
      <c r="AN107" s="167"/>
      <c r="AO107" s="167"/>
      <c r="AP107" s="167"/>
      <c r="AQ107" s="167"/>
      <c r="AR107" s="167"/>
      <c r="AS107" s="167"/>
      <c r="AT107" s="167"/>
      <c r="AU107" s="167"/>
      <c r="AV107" s="167"/>
      <c r="AW107" s="167"/>
      <c r="AX107" s="167"/>
      <c r="AY107" s="170" t="s">
        <v>116</v>
      </c>
      <c r="AZ107" s="167"/>
      <c r="BA107" s="167"/>
      <c r="BB107" s="167"/>
      <c r="BC107" s="167"/>
      <c r="BD107" s="167"/>
      <c r="BE107" s="171">
        <f t="shared" si="0"/>
        <v>0</v>
      </c>
      <c r="BF107" s="171">
        <f t="shared" si="1"/>
        <v>0</v>
      </c>
      <c r="BG107" s="171">
        <f t="shared" si="2"/>
        <v>0</v>
      </c>
      <c r="BH107" s="171">
        <f t="shared" si="3"/>
        <v>0</v>
      </c>
      <c r="BI107" s="171">
        <f t="shared" si="4"/>
        <v>0</v>
      </c>
      <c r="BJ107" s="170" t="s">
        <v>86</v>
      </c>
      <c r="BK107" s="167"/>
      <c r="BL107" s="167"/>
      <c r="BM107" s="167"/>
    </row>
    <row r="108" spans="1:65" s="2" customFormat="1" ht="18" customHeight="1">
      <c r="A108" s="35"/>
      <c r="B108" s="36"/>
      <c r="C108" s="37"/>
      <c r="D108" s="335" t="s">
        <v>118</v>
      </c>
      <c r="E108" s="336"/>
      <c r="F108" s="336"/>
      <c r="G108" s="37"/>
      <c r="H108" s="37"/>
      <c r="I108" s="37"/>
      <c r="J108" s="165">
        <v>0</v>
      </c>
      <c r="K108" s="37"/>
      <c r="L108" s="166"/>
      <c r="M108" s="167"/>
      <c r="N108" s="168" t="s">
        <v>44</v>
      </c>
      <c r="O108" s="167"/>
      <c r="P108" s="167"/>
      <c r="Q108" s="167"/>
      <c r="R108" s="167"/>
      <c r="S108" s="169"/>
      <c r="T108" s="169"/>
      <c r="U108" s="169"/>
      <c r="V108" s="169"/>
      <c r="W108" s="169"/>
      <c r="X108" s="169"/>
      <c r="Y108" s="169"/>
      <c r="Z108" s="169"/>
      <c r="AA108" s="169"/>
      <c r="AB108" s="169"/>
      <c r="AC108" s="169"/>
      <c r="AD108" s="169"/>
      <c r="AE108" s="169"/>
      <c r="AF108" s="167"/>
      <c r="AG108" s="167"/>
      <c r="AH108" s="167"/>
      <c r="AI108" s="167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7"/>
      <c r="AV108" s="167"/>
      <c r="AW108" s="167"/>
      <c r="AX108" s="167"/>
      <c r="AY108" s="170" t="s">
        <v>116</v>
      </c>
      <c r="AZ108" s="167"/>
      <c r="BA108" s="167"/>
      <c r="BB108" s="167"/>
      <c r="BC108" s="167"/>
      <c r="BD108" s="167"/>
      <c r="BE108" s="171">
        <f t="shared" si="0"/>
        <v>0</v>
      </c>
      <c r="BF108" s="171">
        <f t="shared" si="1"/>
        <v>0</v>
      </c>
      <c r="BG108" s="171">
        <f t="shared" si="2"/>
        <v>0</v>
      </c>
      <c r="BH108" s="171">
        <f t="shared" si="3"/>
        <v>0</v>
      </c>
      <c r="BI108" s="171">
        <f t="shared" si="4"/>
        <v>0</v>
      </c>
      <c r="BJ108" s="170" t="s">
        <v>86</v>
      </c>
      <c r="BK108" s="167"/>
      <c r="BL108" s="167"/>
      <c r="BM108" s="167"/>
    </row>
    <row r="109" spans="1:65" s="2" customFormat="1" ht="18" customHeight="1">
      <c r="A109" s="35"/>
      <c r="B109" s="36"/>
      <c r="C109" s="37"/>
      <c r="D109" s="335" t="s">
        <v>119</v>
      </c>
      <c r="E109" s="336"/>
      <c r="F109" s="336"/>
      <c r="G109" s="37"/>
      <c r="H109" s="37"/>
      <c r="I109" s="37"/>
      <c r="J109" s="165">
        <v>0</v>
      </c>
      <c r="K109" s="37"/>
      <c r="L109" s="166"/>
      <c r="M109" s="167"/>
      <c r="N109" s="168" t="s">
        <v>44</v>
      </c>
      <c r="O109" s="167"/>
      <c r="P109" s="167"/>
      <c r="Q109" s="167"/>
      <c r="R109" s="167"/>
      <c r="S109" s="169"/>
      <c r="T109" s="169"/>
      <c r="U109" s="169"/>
      <c r="V109" s="169"/>
      <c r="W109" s="169"/>
      <c r="X109" s="169"/>
      <c r="Y109" s="169"/>
      <c r="Z109" s="169"/>
      <c r="AA109" s="169"/>
      <c r="AB109" s="169"/>
      <c r="AC109" s="169"/>
      <c r="AD109" s="169"/>
      <c r="AE109" s="169"/>
      <c r="AF109" s="167"/>
      <c r="AG109" s="167"/>
      <c r="AH109" s="167"/>
      <c r="AI109" s="167"/>
      <c r="AJ109" s="167"/>
      <c r="AK109" s="167"/>
      <c r="AL109" s="167"/>
      <c r="AM109" s="167"/>
      <c r="AN109" s="167"/>
      <c r="AO109" s="167"/>
      <c r="AP109" s="167"/>
      <c r="AQ109" s="167"/>
      <c r="AR109" s="167"/>
      <c r="AS109" s="167"/>
      <c r="AT109" s="167"/>
      <c r="AU109" s="167"/>
      <c r="AV109" s="167"/>
      <c r="AW109" s="167"/>
      <c r="AX109" s="167"/>
      <c r="AY109" s="170" t="s">
        <v>116</v>
      </c>
      <c r="AZ109" s="167"/>
      <c r="BA109" s="167"/>
      <c r="BB109" s="167"/>
      <c r="BC109" s="167"/>
      <c r="BD109" s="167"/>
      <c r="BE109" s="171">
        <f t="shared" si="0"/>
        <v>0</v>
      </c>
      <c r="BF109" s="171">
        <f t="shared" si="1"/>
        <v>0</v>
      </c>
      <c r="BG109" s="171">
        <f t="shared" si="2"/>
        <v>0</v>
      </c>
      <c r="BH109" s="171">
        <f t="shared" si="3"/>
        <v>0</v>
      </c>
      <c r="BI109" s="171">
        <f t="shared" si="4"/>
        <v>0</v>
      </c>
      <c r="BJ109" s="170" t="s">
        <v>86</v>
      </c>
      <c r="BK109" s="167"/>
      <c r="BL109" s="167"/>
      <c r="BM109" s="167"/>
    </row>
    <row r="110" spans="1:65" s="2" customFormat="1" ht="18" customHeight="1">
      <c r="A110" s="35"/>
      <c r="B110" s="36"/>
      <c r="C110" s="37"/>
      <c r="D110" s="335" t="s">
        <v>120</v>
      </c>
      <c r="E110" s="336"/>
      <c r="F110" s="336"/>
      <c r="G110" s="37"/>
      <c r="H110" s="37"/>
      <c r="I110" s="37"/>
      <c r="J110" s="165">
        <v>0</v>
      </c>
      <c r="K110" s="37"/>
      <c r="L110" s="166"/>
      <c r="M110" s="167"/>
      <c r="N110" s="168" t="s">
        <v>44</v>
      </c>
      <c r="O110" s="167"/>
      <c r="P110" s="167"/>
      <c r="Q110" s="167"/>
      <c r="R110" s="167"/>
      <c r="S110" s="169"/>
      <c r="T110" s="169"/>
      <c r="U110" s="169"/>
      <c r="V110" s="169"/>
      <c r="W110" s="169"/>
      <c r="X110" s="169"/>
      <c r="Y110" s="169"/>
      <c r="Z110" s="169"/>
      <c r="AA110" s="169"/>
      <c r="AB110" s="169"/>
      <c r="AC110" s="169"/>
      <c r="AD110" s="169"/>
      <c r="AE110" s="169"/>
      <c r="AF110" s="167"/>
      <c r="AG110" s="167"/>
      <c r="AH110" s="167"/>
      <c r="AI110" s="167"/>
      <c r="AJ110" s="167"/>
      <c r="AK110" s="167"/>
      <c r="AL110" s="167"/>
      <c r="AM110" s="167"/>
      <c r="AN110" s="167"/>
      <c r="AO110" s="167"/>
      <c r="AP110" s="167"/>
      <c r="AQ110" s="167"/>
      <c r="AR110" s="167"/>
      <c r="AS110" s="167"/>
      <c r="AT110" s="167"/>
      <c r="AU110" s="167"/>
      <c r="AV110" s="167"/>
      <c r="AW110" s="167"/>
      <c r="AX110" s="167"/>
      <c r="AY110" s="170" t="s">
        <v>116</v>
      </c>
      <c r="AZ110" s="167"/>
      <c r="BA110" s="167"/>
      <c r="BB110" s="167"/>
      <c r="BC110" s="167"/>
      <c r="BD110" s="167"/>
      <c r="BE110" s="171">
        <f t="shared" si="0"/>
        <v>0</v>
      </c>
      <c r="BF110" s="171">
        <f t="shared" si="1"/>
        <v>0</v>
      </c>
      <c r="BG110" s="171">
        <f t="shared" si="2"/>
        <v>0</v>
      </c>
      <c r="BH110" s="171">
        <f t="shared" si="3"/>
        <v>0</v>
      </c>
      <c r="BI110" s="171">
        <f t="shared" si="4"/>
        <v>0</v>
      </c>
      <c r="BJ110" s="170" t="s">
        <v>86</v>
      </c>
      <c r="BK110" s="167"/>
      <c r="BL110" s="167"/>
      <c r="BM110" s="167"/>
    </row>
    <row r="111" spans="1:65" s="2" customFormat="1" ht="18" customHeight="1">
      <c r="A111" s="35"/>
      <c r="B111" s="36"/>
      <c r="C111" s="37"/>
      <c r="D111" s="164" t="s">
        <v>121</v>
      </c>
      <c r="E111" s="37"/>
      <c r="F111" s="37"/>
      <c r="G111" s="37"/>
      <c r="H111" s="37"/>
      <c r="I111" s="37"/>
      <c r="J111" s="165">
        <f>ROUND(J30*T111,2)</f>
        <v>0</v>
      </c>
      <c r="K111" s="37"/>
      <c r="L111" s="166"/>
      <c r="M111" s="167"/>
      <c r="N111" s="168" t="s">
        <v>44</v>
      </c>
      <c r="O111" s="167"/>
      <c r="P111" s="167"/>
      <c r="Q111" s="167"/>
      <c r="R111" s="167"/>
      <c r="S111" s="169"/>
      <c r="T111" s="169"/>
      <c r="U111" s="169"/>
      <c r="V111" s="169"/>
      <c r="W111" s="169"/>
      <c r="X111" s="169"/>
      <c r="Y111" s="169"/>
      <c r="Z111" s="169"/>
      <c r="AA111" s="169"/>
      <c r="AB111" s="169"/>
      <c r="AC111" s="169"/>
      <c r="AD111" s="169"/>
      <c r="AE111" s="169"/>
      <c r="AF111" s="167"/>
      <c r="AG111" s="167"/>
      <c r="AH111" s="167"/>
      <c r="AI111" s="167"/>
      <c r="AJ111" s="167"/>
      <c r="AK111" s="167"/>
      <c r="AL111" s="167"/>
      <c r="AM111" s="167"/>
      <c r="AN111" s="167"/>
      <c r="AO111" s="167"/>
      <c r="AP111" s="167"/>
      <c r="AQ111" s="167"/>
      <c r="AR111" s="167"/>
      <c r="AS111" s="167"/>
      <c r="AT111" s="167"/>
      <c r="AU111" s="167"/>
      <c r="AV111" s="167"/>
      <c r="AW111" s="167"/>
      <c r="AX111" s="167"/>
      <c r="AY111" s="170" t="s">
        <v>122</v>
      </c>
      <c r="AZ111" s="167"/>
      <c r="BA111" s="167"/>
      <c r="BB111" s="167"/>
      <c r="BC111" s="167"/>
      <c r="BD111" s="167"/>
      <c r="BE111" s="171">
        <f t="shared" si="0"/>
        <v>0</v>
      </c>
      <c r="BF111" s="171">
        <f t="shared" si="1"/>
        <v>0</v>
      </c>
      <c r="BG111" s="171">
        <f t="shared" si="2"/>
        <v>0</v>
      </c>
      <c r="BH111" s="171">
        <f t="shared" si="3"/>
        <v>0</v>
      </c>
      <c r="BI111" s="171">
        <f t="shared" si="4"/>
        <v>0</v>
      </c>
      <c r="BJ111" s="170" t="s">
        <v>86</v>
      </c>
      <c r="BK111" s="167"/>
      <c r="BL111" s="167"/>
      <c r="BM111" s="167"/>
    </row>
    <row r="112" spans="1:65" s="2" customFormat="1" ht="11.25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31" s="2" customFormat="1" ht="29.25" customHeight="1">
      <c r="A113" s="35"/>
      <c r="B113" s="36"/>
      <c r="C113" s="172" t="s">
        <v>123</v>
      </c>
      <c r="D113" s="147"/>
      <c r="E113" s="147"/>
      <c r="F113" s="147"/>
      <c r="G113" s="147"/>
      <c r="H113" s="147"/>
      <c r="I113" s="147"/>
      <c r="J113" s="173">
        <f>ROUND(J96+J105,2)</f>
        <v>0</v>
      </c>
      <c r="K113" s="14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31" s="2" customFormat="1" ht="6.95" customHeight="1">
      <c r="A114" s="35"/>
      <c r="B114" s="55"/>
      <c r="C114" s="56"/>
      <c r="D114" s="56"/>
      <c r="E114" s="56"/>
      <c r="F114" s="56"/>
      <c r="G114" s="56"/>
      <c r="H114" s="56"/>
      <c r="I114" s="56"/>
      <c r="J114" s="56"/>
      <c r="K114" s="56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8" spans="1:31" s="2" customFormat="1" ht="6.95" customHeight="1">
      <c r="A118" s="35"/>
      <c r="B118" s="57"/>
      <c r="C118" s="58"/>
      <c r="D118" s="58"/>
      <c r="E118" s="58"/>
      <c r="F118" s="58"/>
      <c r="G118" s="58"/>
      <c r="H118" s="58"/>
      <c r="I118" s="58"/>
      <c r="J118" s="58"/>
      <c r="K118" s="58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2" customFormat="1" ht="24.95" customHeight="1">
      <c r="A119" s="35"/>
      <c r="B119" s="36"/>
      <c r="C119" s="23" t="s">
        <v>124</v>
      </c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6.95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2" customHeight="1">
      <c r="A121" s="35"/>
      <c r="B121" s="36"/>
      <c r="C121" s="29" t="s">
        <v>16</v>
      </c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16.5" customHeight="1">
      <c r="A122" s="35"/>
      <c r="B122" s="36"/>
      <c r="C122" s="37"/>
      <c r="D122" s="37"/>
      <c r="E122" s="332" t="str">
        <f>E7</f>
        <v>Přivaděč Vyšní Lhoty - Žermanice, 2. Etapa km 1,881 - 3,633</v>
      </c>
      <c r="F122" s="333"/>
      <c r="G122" s="333"/>
      <c r="H122" s="333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2" customHeight="1">
      <c r="A123" s="35"/>
      <c r="B123" s="36"/>
      <c r="C123" s="29" t="s">
        <v>100</v>
      </c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16.5" customHeight="1">
      <c r="A124" s="35"/>
      <c r="B124" s="36"/>
      <c r="C124" s="37"/>
      <c r="D124" s="37"/>
      <c r="E124" s="284" t="str">
        <f>E9</f>
        <v>OST - Ostatní náklady</v>
      </c>
      <c r="F124" s="334"/>
      <c r="G124" s="334"/>
      <c r="H124" s="334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6.95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2" customHeight="1">
      <c r="A126" s="35"/>
      <c r="B126" s="36"/>
      <c r="C126" s="29" t="s">
        <v>21</v>
      </c>
      <c r="D126" s="37"/>
      <c r="E126" s="37"/>
      <c r="F126" s="27" t="str">
        <f>F12</f>
        <v>Moravskoslezský kraj</v>
      </c>
      <c r="G126" s="37"/>
      <c r="H126" s="37"/>
      <c r="I126" s="29" t="s">
        <v>23</v>
      </c>
      <c r="J126" s="67" t="str">
        <f>IF(J12="","",J12)</f>
        <v>16. 3. 2022</v>
      </c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6.95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5.2" customHeight="1">
      <c r="A128" s="35"/>
      <c r="B128" s="36"/>
      <c r="C128" s="29" t="s">
        <v>27</v>
      </c>
      <c r="D128" s="37"/>
      <c r="E128" s="37"/>
      <c r="F128" s="27" t="str">
        <f>E15</f>
        <v>Povodí Odry, státní podnik</v>
      </c>
      <c r="G128" s="37"/>
      <c r="H128" s="37"/>
      <c r="I128" s="29" t="s">
        <v>33</v>
      </c>
      <c r="J128" s="33" t="str">
        <f>E21</f>
        <v>AQUATIS, a.s.</v>
      </c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25.7" customHeight="1">
      <c r="A129" s="35"/>
      <c r="B129" s="36"/>
      <c r="C129" s="29" t="s">
        <v>31</v>
      </c>
      <c r="D129" s="37"/>
      <c r="E129" s="37"/>
      <c r="F129" s="27" t="str">
        <f>IF(E18="","",E18)</f>
        <v>Vyplň údaj</v>
      </c>
      <c r="G129" s="37"/>
      <c r="H129" s="37"/>
      <c r="I129" s="29" t="s">
        <v>36</v>
      </c>
      <c r="J129" s="33" t="str">
        <f>E24</f>
        <v>Ing. Michal Jendruščák</v>
      </c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2" customFormat="1" ht="10.35" customHeight="1">
      <c r="A130" s="35"/>
      <c r="B130" s="36"/>
      <c r="C130" s="37"/>
      <c r="D130" s="37"/>
      <c r="E130" s="37"/>
      <c r="F130" s="37"/>
      <c r="G130" s="37"/>
      <c r="H130" s="37"/>
      <c r="I130" s="37"/>
      <c r="J130" s="37"/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5" s="11" customFormat="1" ht="29.25" customHeight="1">
      <c r="A131" s="174"/>
      <c r="B131" s="175"/>
      <c r="C131" s="176" t="s">
        <v>125</v>
      </c>
      <c r="D131" s="177" t="s">
        <v>64</v>
      </c>
      <c r="E131" s="177" t="s">
        <v>60</v>
      </c>
      <c r="F131" s="177" t="s">
        <v>61</v>
      </c>
      <c r="G131" s="177" t="s">
        <v>126</v>
      </c>
      <c r="H131" s="177" t="s">
        <v>127</v>
      </c>
      <c r="I131" s="177" t="s">
        <v>128</v>
      </c>
      <c r="J131" s="177" t="s">
        <v>105</v>
      </c>
      <c r="K131" s="178" t="s">
        <v>129</v>
      </c>
      <c r="L131" s="179"/>
      <c r="M131" s="76" t="s">
        <v>1</v>
      </c>
      <c r="N131" s="77" t="s">
        <v>43</v>
      </c>
      <c r="O131" s="77" t="s">
        <v>130</v>
      </c>
      <c r="P131" s="77" t="s">
        <v>131</v>
      </c>
      <c r="Q131" s="77" t="s">
        <v>132</v>
      </c>
      <c r="R131" s="77" t="s">
        <v>133</v>
      </c>
      <c r="S131" s="77" t="s">
        <v>134</v>
      </c>
      <c r="T131" s="78" t="s">
        <v>135</v>
      </c>
      <c r="U131" s="174"/>
      <c r="V131" s="174"/>
      <c r="W131" s="174"/>
      <c r="X131" s="174"/>
      <c r="Y131" s="174"/>
      <c r="Z131" s="174"/>
      <c r="AA131" s="174"/>
      <c r="AB131" s="174"/>
      <c r="AC131" s="174"/>
      <c r="AD131" s="174"/>
      <c r="AE131" s="174"/>
    </row>
    <row r="132" spans="1:65" s="2" customFormat="1" ht="22.9" customHeight="1">
      <c r="A132" s="35"/>
      <c r="B132" s="36"/>
      <c r="C132" s="83" t="s">
        <v>136</v>
      </c>
      <c r="D132" s="37"/>
      <c r="E132" s="37"/>
      <c r="F132" s="37"/>
      <c r="G132" s="37"/>
      <c r="H132" s="37"/>
      <c r="I132" s="37"/>
      <c r="J132" s="180">
        <f>BK132</f>
        <v>0</v>
      </c>
      <c r="K132" s="37"/>
      <c r="L132" s="40"/>
      <c r="M132" s="79"/>
      <c r="N132" s="181"/>
      <c r="O132" s="80"/>
      <c r="P132" s="182">
        <f>P133</f>
        <v>0</v>
      </c>
      <c r="Q132" s="80"/>
      <c r="R132" s="182">
        <f>R133</f>
        <v>0</v>
      </c>
      <c r="S132" s="80"/>
      <c r="T132" s="183">
        <f>T133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7" t="s">
        <v>78</v>
      </c>
      <c r="AU132" s="17" t="s">
        <v>107</v>
      </c>
      <c r="BK132" s="184">
        <f>BK133</f>
        <v>0</v>
      </c>
    </row>
    <row r="133" spans="1:65" s="12" customFormat="1" ht="25.9" customHeight="1">
      <c r="B133" s="185"/>
      <c r="C133" s="186"/>
      <c r="D133" s="187" t="s">
        <v>78</v>
      </c>
      <c r="E133" s="188" t="s">
        <v>116</v>
      </c>
      <c r="F133" s="188" t="s">
        <v>137</v>
      </c>
      <c r="G133" s="186"/>
      <c r="H133" s="186"/>
      <c r="I133" s="189"/>
      <c r="J133" s="190">
        <f>BK133</f>
        <v>0</v>
      </c>
      <c r="K133" s="186"/>
      <c r="L133" s="191"/>
      <c r="M133" s="192"/>
      <c r="N133" s="193"/>
      <c r="O133" s="193"/>
      <c r="P133" s="194">
        <f>P134+P149+P156+P179+P192</f>
        <v>0</v>
      </c>
      <c r="Q133" s="193"/>
      <c r="R133" s="194">
        <f>R134+R149+R156+R179+R192</f>
        <v>0</v>
      </c>
      <c r="S133" s="193"/>
      <c r="T133" s="195">
        <f>T134+T149+T156+T179+T192</f>
        <v>0</v>
      </c>
      <c r="AR133" s="196" t="s">
        <v>138</v>
      </c>
      <c r="AT133" s="197" t="s">
        <v>78</v>
      </c>
      <c r="AU133" s="197" t="s">
        <v>79</v>
      </c>
      <c r="AY133" s="196" t="s">
        <v>139</v>
      </c>
      <c r="BK133" s="198">
        <f>BK134+BK149+BK156+BK179+BK192</f>
        <v>0</v>
      </c>
    </row>
    <row r="134" spans="1:65" s="12" customFormat="1" ht="22.9" customHeight="1">
      <c r="B134" s="185"/>
      <c r="C134" s="186"/>
      <c r="D134" s="187" t="s">
        <v>78</v>
      </c>
      <c r="E134" s="199" t="s">
        <v>140</v>
      </c>
      <c r="F134" s="199" t="s">
        <v>141</v>
      </c>
      <c r="G134" s="186"/>
      <c r="H134" s="186"/>
      <c r="I134" s="189"/>
      <c r="J134" s="200">
        <f>BK134</f>
        <v>0</v>
      </c>
      <c r="K134" s="186"/>
      <c r="L134" s="191"/>
      <c r="M134" s="192"/>
      <c r="N134" s="193"/>
      <c r="O134" s="193"/>
      <c r="P134" s="194">
        <f>SUM(P135:P148)</f>
        <v>0</v>
      </c>
      <c r="Q134" s="193"/>
      <c r="R134" s="194">
        <f>SUM(R135:R148)</f>
        <v>0</v>
      </c>
      <c r="S134" s="193"/>
      <c r="T134" s="195">
        <f>SUM(T135:T148)</f>
        <v>0</v>
      </c>
      <c r="AR134" s="196" t="s">
        <v>138</v>
      </c>
      <c r="AT134" s="197" t="s">
        <v>78</v>
      </c>
      <c r="AU134" s="197" t="s">
        <v>86</v>
      </c>
      <c r="AY134" s="196" t="s">
        <v>139</v>
      </c>
      <c r="BK134" s="198">
        <f>SUM(BK135:BK148)</f>
        <v>0</v>
      </c>
    </row>
    <row r="135" spans="1:65" s="2" customFormat="1" ht="16.5" customHeight="1">
      <c r="A135" s="35"/>
      <c r="B135" s="36"/>
      <c r="C135" s="201" t="s">
        <v>86</v>
      </c>
      <c r="D135" s="201" t="s">
        <v>142</v>
      </c>
      <c r="E135" s="202" t="s">
        <v>143</v>
      </c>
      <c r="F135" s="203" t="s">
        <v>144</v>
      </c>
      <c r="G135" s="204" t="s">
        <v>145</v>
      </c>
      <c r="H135" s="205">
        <v>1</v>
      </c>
      <c r="I135" s="206"/>
      <c r="J135" s="207">
        <f>ROUND(I135*H135,2)</f>
        <v>0</v>
      </c>
      <c r="K135" s="203" t="s">
        <v>1</v>
      </c>
      <c r="L135" s="40"/>
      <c r="M135" s="208" t="s">
        <v>1</v>
      </c>
      <c r="N135" s="209" t="s">
        <v>44</v>
      </c>
      <c r="O135" s="72"/>
      <c r="P135" s="210">
        <f>O135*H135</f>
        <v>0</v>
      </c>
      <c r="Q135" s="210">
        <v>0</v>
      </c>
      <c r="R135" s="210">
        <f>Q135*H135</f>
        <v>0</v>
      </c>
      <c r="S135" s="210">
        <v>0</v>
      </c>
      <c r="T135" s="211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2" t="s">
        <v>146</v>
      </c>
      <c r="AT135" s="212" t="s">
        <v>142</v>
      </c>
      <c r="AU135" s="212" t="s">
        <v>88</v>
      </c>
      <c r="AY135" s="17" t="s">
        <v>139</v>
      </c>
      <c r="BE135" s="213">
        <f>IF(N135="základní",J135,0)</f>
        <v>0</v>
      </c>
      <c r="BF135" s="213">
        <f>IF(N135="snížená",J135,0)</f>
        <v>0</v>
      </c>
      <c r="BG135" s="213">
        <f>IF(N135="zákl. přenesená",J135,0)</f>
        <v>0</v>
      </c>
      <c r="BH135" s="213">
        <f>IF(N135="sníž. přenesená",J135,0)</f>
        <v>0</v>
      </c>
      <c r="BI135" s="213">
        <f>IF(N135="nulová",J135,0)</f>
        <v>0</v>
      </c>
      <c r="BJ135" s="17" t="s">
        <v>86</v>
      </c>
      <c r="BK135" s="213">
        <f>ROUND(I135*H135,2)</f>
        <v>0</v>
      </c>
      <c r="BL135" s="17" t="s">
        <v>146</v>
      </c>
      <c r="BM135" s="212" t="s">
        <v>147</v>
      </c>
    </row>
    <row r="136" spans="1:65" s="2" customFormat="1" ht="29.25">
      <c r="A136" s="35"/>
      <c r="B136" s="36"/>
      <c r="C136" s="37"/>
      <c r="D136" s="214" t="s">
        <v>148</v>
      </c>
      <c r="E136" s="37"/>
      <c r="F136" s="215" t="s">
        <v>149</v>
      </c>
      <c r="G136" s="37"/>
      <c r="H136" s="37"/>
      <c r="I136" s="169"/>
      <c r="J136" s="37"/>
      <c r="K136" s="37"/>
      <c r="L136" s="40"/>
      <c r="M136" s="216"/>
      <c r="N136" s="217"/>
      <c r="O136" s="72"/>
      <c r="P136" s="72"/>
      <c r="Q136" s="72"/>
      <c r="R136" s="72"/>
      <c r="S136" s="72"/>
      <c r="T136" s="73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7" t="s">
        <v>148</v>
      </c>
      <c r="AU136" s="17" t="s">
        <v>88</v>
      </c>
    </row>
    <row r="137" spans="1:65" s="2" customFormat="1" ht="16.5" customHeight="1">
      <c r="A137" s="35"/>
      <c r="B137" s="36"/>
      <c r="C137" s="201" t="s">
        <v>88</v>
      </c>
      <c r="D137" s="201" t="s">
        <v>142</v>
      </c>
      <c r="E137" s="202" t="s">
        <v>150</v>
      </c>
      <c r="F137" s="203" t="s">
        <v>151</v>
      </c>
      <c r="G137" s="204" t="s">
        <v>145</v>
      </c>
      <c r="H137" s="205">
        <v>1</v>
      </c>
      <c r="I137" s="206"/>
      <c r="J137" s="207">
        <f>ROUND(I137*H137,2)</f>
        <v>0</v>
      </c>
      <c r="K137" s="203" t="s">
        <v>1</v>
      </c>
      <c r="L137" s="40"/>
      <c r="M137" s="208" t="s">
        <v>1</v>
      </c>
      <c r="N137" s="209" t="s">
        <v>44</v>
      </c>
      <c r="O137" s="72"/>
      <c r="P137" s="210">
        <f>O137*H137</f>
        <v>0</v>
      </c>
      <c r="Q137" s="210">
        <v>0</v>
      </c>
      <c r="R137" s="210">
        <f>Q137*H137</f>
        <v>0</v>
      </c>
      <c r="S137" s="210">
        <v>0</v>
      </c>
      <c r="T137" s="211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2" t="s">
        <v>146</v>
      </c>
      <c r="AT137" s="212" t="s">
        <v>142</v>
      </c>
      <c r="AU137" s="212" t="s">
        <v>88</v>
      </c>
      <c r="AY137" s="17" t="s">
        <v>139</v>
      </c>
      <c r="BE137" s="213">
        <f>IF(N137="základní",J137,0)</f>
        <v>0</v>
      </c>
      <c r="BF137" s="213">
        <f>IF(N137="snížená",J137,0)</f>
        <v>0</v>
      </c>
      <c r="BG137" s="213">
        <f>IF(N137="zákl. přenesená",J137,0)</f>
        <v>0</v>
      </c>
      <c r="BH137" s="213">
        <f>IF(N137="sníž. přenesená",J137,0)</f>
        <v>0</v>
      </c>
      <c r="BI137" s="213">
        <f>IF(N137="nulová",J137,0)</f>
        <v>0</v>
      </c>
      <c r="BJ137" s="17" t="s">
        <v>86</v>
      </c>
      <c r="BK137" s="213">
        <f>ROUND(I137*H137,2)</f>
        <v>0</v>
      </c>
      <c r="BL137" s="17" t="s">
        <v>146</v>
      </c>
      <c r="BM137" s="212" t="s">
        <v>152</v>
      </c>
    </row>
    <row r="138" spans="1:65" s="2" customFormat="1" ht="29.25">
      <c r="A138" s="35"/>
      <c r="B138" s="36"/>
      <c r="C138" s="37"/>
      <c r="D138" s="214" t="s">
        <v>148</v>
      </c>
      <c r="E138" s="37"/>
      <c r="F138" s="215" t="s">
        <v>153</v>
      </c>
      <c r="G138" s="37"/>
      <c r="H138" s="37"/>
      <c r="I138" s="169"/>
      <c r="J138" s="37"/>
      <c r="K138" s="37"/>
      <c r="L138" s="40"/>
      <c r="M138" s="216"/>
      <c r="N138" s="217"/>
      <c r="O138" s="72"/>
      <c r="P138" s="72"/>
      <c r="Q138" s="72"/>
      <c r="R138" s="72"/>
      <c r="S138" s="72"/>
      <c r="T138" s="73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7" t="s">
        <v>148</v>
      </c>
      <c r="AU138" s="17" t="s">
        <v>88</v>
      </c>
    </row>
    <row r="139" spans="1:65" s="2" customFormat="1" ht="16.5" customHeight="1">
      <c r="A139" s="35"/>
      <c r="B139" s="36"/>
      <c r="C139" s="201" t="s">
        <v>154</v>
      </c>
      <c r="D139" s="201" t="s">
        <v>142</v>
      </c>
      <c r="E139" s="202" t="s">
        <v>155</v>
      </c>
      <c r="F139" s="203" t="s">
        <v>156</v>
      </c>
      <c r="G139" s="204" t="s">
        <v>145</v>
      </c>
      <c r="H139" s="205">
        <v>1</v>
      </c>
      <c r="I139" s="206"/>
      <c r="J139" s="207">
        <f>ROUND(I139*H139,2)</f>
        <v>0</v>
      </c>
      <c r="K139" s="203" t="s">
        <v>1</v>
      </c>
      <c r="L139" s="40"/>
      <c r="M139" s="208" t="s">
        <v>1</v>
      </c>
      <c r="N139" s="209" t="s">
        <v>44</v>
      </c>
      <c r="O139" s="72"/>
      <c r="P139" s="210">
        <f>O139*H139</f>
        <v>0</v>
      </c>
      <c r="Q139" s="210">
        <v>0</v>
      </c>
      <c r="R139" s="210">
        <f>Q139*H139</f>
        <v>0</v>
      </c>
      <c r="S139" s="210">
        <v>0</v>
      </c>
      <c r="T139" s="211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2" t="s">
        <v>146</v>
      </c>
      <c r="AT139" s="212" t="s">
        <v>142</v>
      </c>
      <c r="AU139" s="212" t="s">
        <v>88</v>
      </c>
      <c r="AY139" s="17" t="s">
        <v>139</v>
      </c>
      <c r="BE139" s="213">
        <f>IF(N139="základní",J139,0)</f>
        <v>0</v>
      </c>
      <c r="BF139" s="213">
        <f>IF(N139="snížená",J139,0)</f>
        <v>0</v>
      </c>
      <c r="BG139" s="213">
        <f>IF(N139="zákl. přenesená",J139,0)</f>
        <v>0</v>
      </c>
      <c r="BH139" s="213">
        <f>IF(N139="sníž. přenesená",J139,0)</f>
        <v>0</v>
      </c>
      <c r="BI139" s="213">
        <f>IF(N139="nulová",J139,0)</f>
        <v>0</v>
      </c>
      <c r="BJ139" s="17" t="s">
        <v>86</v>
      </c>
      <c r="BK139" s="213">
        <f>ROUND(I139*H139,2)</f>
        <v>0</v>
      </c>
      <c r="BL139" s="17" t="s">
        <v>146</v>
      </c>
      <c r="BM139" s="212" t="s">
        <v>157</v>
      </c>
    </row>
    <row r="140" spans="1:65" s="2" customFormat="1" ht="16.5" customHeight="1">
      <c r="A140" s="35"/>
      <c r="B140" s="36"/>
      <c r="C140" s="201" t="s">
        <v>146</v>
      </c>
      <c r="D140" s="201" t="s">
        <v>142</v>
      </c>
      <c r="E140" s="202" t="s">
        <v>158</v>
      </c>
      <c r="F140" s="203" t="s">
        <v>159</v>
      </c>
      <c r="G140" s="204" t="s">
        <v>145</v>
      </c>
      <c r="H140" s="205">
        <v>1</v>
      </c>
      <c r="I140" s="206"/>
      <c r="J140" s="207">
        <f>ROUND(I140*H140,2)</f>
        <v>0</v>
      </c>
      <c r="K140" s="203" t="s">
        <v>1</v>
      </c>
      <c r="L140" s="40"/>
      <c r="M140" s="208" t="s">
        <v>1</v>
      </c>
      <c r="N140" s="209" t="s">
        <v>44</v>
      </c>
      <c r="O140" s="72"/>
      <c r="P140" s="210">
        <f>O140*H140</f>
        <v>0</v>
      </c>
      <c r="Q140" s="210">
        <v>0</v>
      </c>
      <c r="R140" s="210">
        <f>Q140*H140</f>
        <v>0</v>
      </c>
      <c r="S140" s="210">
        <v>0</v>
      </c>
      <c r="T140" s="211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2" t="s">
        <v>146</v>
      </c>
      <c r="AT140" s="212" t="s">
        <v>142</v>
      </c>
      <c r="AU140" s="212" t="s">
        <v>88</v>
      </c>
      <c r="AY140" s="17" t="s">
        <v>139</v>
      </c>
      <c r="BE140" s="213">
        <f>IF(N140="základní",J140,0)</f>
        <v>0</v>
      </c>
      <c r="BF140" s="213">
        <f>IF(N140="snížená",J140,0)</f>
        <v>0</v>
      </c>
      <c r="BG140" s="213">
        <f>IF(N140="zákl. přenesená",J140,0)</f>
        <v>0</v>
      </c>
      <c r="BH140" s="213">
        <f>IF(N140="sníž. přenesená",J140,0)</f>
        <v>0</v>
      </c>
      <c r="BI140" s="213">
        <f>IF(N140="nulová",J140,0)</f>
        <v>0</v>
      </c>
      <c r="BJ140" s="17" t="s">
        <v>86</v>
      </c>
      <c r="BK140" s="213">
        <f>ROUND(I140*H140,2)</f>
        <v>0</v>
      </c>
      <c r="BL140" s="17" t="s">
        <v>146</v>
      </c>
      <c r="BM140" s="212" t="s">
        <v>160</v>
      </c>
    </row>
    <row r="141" spans="1:65" s="2" customFormat="1" ht="29.25">
      <c r="A141" s="35"/>
      <c r="B141" s="36"/>
      <c r="C141" s="37"/>
      <c r="D141" s="214" t="s">
        <v>148</v>
      </c>
      <c r="E141" s="37"/>
      <c r="F141" s="215" t="s">
        <v>161</v>
      </c>
      <c r="G141" s="37"/>
      <c r="H141" s="37"/>
      <c r="I141" s="169"/>
      <c r="J141" s="37"/>
      <c r="K141" s="37"/>
      <c r="L141" s="40"/>
      <c r="M141" s="216"/>
      <c r="N141" s="217"/>
      <c r="O141" s="72"/>
      <c r="P141" s="72"/>
      <c r="Q141" s="72"/>
      <c r="R141" s="72"/>
      <c r="S141" s="72"/>
      <c r="T141" s="73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7" t="s">
        <v>148</v>
      </c>
      <c r="AU141" s="17" t="s">
        <v>88</v>
      </c>
    </row>
    <row r="142" spans="1:65" s="2" customFormat="1" ht="16.5" customHeight="1">
      <c r="A142" s="35"/>
      <c r="B142" s="36"/>
      <c r="C142" s="201" t="s">
        <v>138</v>
      </c>
      <c r="D142" s="201" t="s">
        <v>142</v>
      </c>
      <c r="E142" s="202" t="s">
        <v>162</v>
      </c>
      <c r="F142" s="203" t="s">
        <v>163</v>
      </c>
      <c r="G142" s="204" t="s">
        <v>145</v>
      </c>
      <c r="H142" s="205">
        <v>1</v>
      </c>
      <c r="I142" s="206"/>
      <c r="J142" s="207">
        <f>ROUND(I142*H142,2)</f>
        <v>0</v>
      </c>
      <c r="K142" s="203" t="s">
        <v>1</v>
      </c>
      <c r="L142" s="40"/>
      <c r="M142" s="208" t="s">
        <v>1</v>
      </c>
      <c r="N142" s="209" t="s">
        <v>44</v>
      </c>
      <c r="O142" s="72"/>
      <c r="P142" s="210">
        <f>O142*H142</f>
        <v>0</v>
      </c>
      <c r="Q142" s="210">
        <v>0</v>
      </c>
      <c r="R142" s="210">
        <f>Q142*H142</f>
        <v>0</v>
      </c>
      <c r="S142" s="210">
        <v>0</v>
      </c>
      <c r="T142" s="211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2" t="s">
        <v>146</v>
      </c>
      <c r="AT142" s="212" t="s">
        <v>142</v>
      </c>
      <c r="AU142" s="212" t="s">
        <v>88</v>
      </c>
      <c r="AY142" s="17" t="s">
        <v>139</v>
      </c>
      <c r="BE142" s="213">
        <f>IF(N142="základní",J142,0)</f>
        <v>0</v>
      </c>
      <c r="BF142" s="213">
        <f>IF(N142="snížená",J142,0)</f>
        <v>0</v>
      </c>
      <c r="BG142" s="213">
        <f>IF(N142="zákl. přenesená",J142,0)</f>
        <v>0</v>
      </c>
      <c r="BH142" s="213">
        <f>IF(N142="sníž. přenesená",J142,0)</f>
        <v>0</v>
      </c>
      <c r="BI142" s="213">
        <f>IF(N142="nulová",J142,0)</f>
        <v>0</v>
      </c>
      <c r="BJ142" s="17" t="s">
        <v>86</v>
      </c>
      <c r="BK142" s="213">
        <f>ROUND(I142*H142,2)</f>
        <v>0</v>
      </c>
      <c r="BL142" s="17" t="s">
        <v>146</v>
      </c>
      <c r="BM142" s="212" t="s">
        <v>164</v>
      </c>
    </row>
    <row r="143" spans="1:65" s="2" customFormat="1" ht="19.5">
      <c r="A143" s="35"/>
      <c r="B143" s="36"/>
      <c r="C143" s="37"/>
      <c r="D143" s="214" t="s">
        <v>148</v>
      </c>
      <c r="E143" s="37"/>
      <c r="F143" s="215" t="s">
        <v>165</v>
      </c>
      <c r="G143" s="37"/>
      <c r="H143" s="37"/>
      <c r="I143" s="169"/>
      <c r="J143" s="37"/>
      <c r="K143" s="37"/>
      <c r="L143" s="40"/>
      <c r="M143" s="216"/>
      <c r="N143" s="217"/>
      <c r="O143" s="72"/>
      <c r="P143" s="72"/>
      <c r="Q143" s="72"/>
      <c r="R143" s="72"/>
      <c r="S143" s="72"/>
      <c r="T143" s="73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7" t="s">
        <v>148</v>
      </c>
      <c r="AU143" s="17" t="s">
        <v>88</v>
      </c>
    </row>
    <row r="144" spans="1:65" s="2" customFormat="1" ht="16.5" customHeight="1">
      <c r="A144" s="35"/>
      <c r="B144" s="36"/>
      <c r="C144" s="201" t="s">
        <v>166</v>
      </c>
      <c r="D144" s="201" t="s">
        <v>142</v>
      </c>
      <c r="E144" s="202" t="s">
        <v>167</v>
      </c>
      <c r="F144" s="203" t="s">
        <v>168</v>
      </c>
      <c r="G144" s="204" t="s">
        <v>145</v>
      </c>
      <c r="H144" s="205">
        <v>1</v>
      </c>
      <c r="I144" s="206"/>
      <c r="J144" s="207">
        <f>ROUND(I144*H144,2)</f>
        <v>0</v>
      </c>
      <c r="K144" s="203" t="s">
        <v>1</v>
      </c>
      <c r="L144" s="40"/>
      <c r="M144" s="208" t="s">
        <v>1</v>
      </c>
      <c r="N144" s="209" t="s">
        <v>44</v>
      </c>
      <c r="O144" s="72"/>
      <c r="P144" s="210">
        <f>O144*H144</f>
        <v>0</v>
      </c>
      <c r="Q144" s="210">
        <v>0</v>
      </c>
      <c r="R144" s="210">
        <f>Q144*H144</f>
        <v>0</v>
      </c>
      <c r="S144" s="210">
        <v>0</v>
      </c>
      <c r="T144" s="211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2" t="s">
        <v>146</v>
      </c>
      <c r="AT144" s="212" t="s">
        <v>142</v>
      </c>
      <c r="AU144" s="212" t="s">
        <v>88</v>
      </c>
      <c r="AY144" s="17" t="s">
        <v>139</v>
      </c>
      <c r="BE144" s="213">
        <f>IF(N144="základní",J144,0)</f>
        <v>0</v>
      </c>
      <c r="BF144" s="213">
        <f>IF(N144="snížená",J144,0)</f>
        <v>0</v>
      </c>
      <c r="BG144" s="213">
        <f>IF(N144="zákl. přenesená",J144,0)</f>
        <v>0</v>
      </c>
      <c r="BH144" s="213">
        <f>IF(N144="sníž. přenesená",J144,0)</f>
        <v>0</v>
      </c>
      <c r="BI144" s="213">
        <f>IF(N144="nulová",J144,0)</f>
        <v>0</v>
      </c>
      <c r="BJ144" s="17" t="s">
        <v>86</v>
      </c>
      <c r="BK144" s="213">
        <f>ROUND(I144*H144,2)</f>
        <v>0</v>
      </c>
      <c r="BL144" s="17" t="s">
        <v>146</v>
      </c>
      <c r="BM144" s="212" t="s">
        <v>169</v>
      </c>
    </row>
    <row r="145" spans="1:65" s="2" customFormat="1" ht="39">
      <c r="A145" s="35"/>
      <c r="B145" s="36"/>
      <c r="C145" s="37"/>
      <c r="D145" s="214" t="s">
        <v>148</v>
      </c>
      <c r="E145" s="37"/>
      <c r="F145" s="215" t="s">
        <v>170</v>
      </c>
      <c r="G145" s="37"/>
      <c r="H145" s="37"/>
      <c r="I145" s="169"/>
      <c r="J145" s="37"/>
      <c r="K145" s="37"/>
      <c r="L145" s="40"/>
      <c r="M145" s="216"/>
      <c r="N145" s="217"/>
      <c r="O145" s="72"/>
      <c r="P145" s="72"/>
      <c r="Q145" s="72"/>
      <c r="R145" s="72"/>
      <c r="S145" s="72"/>
      <c r="T145" s="73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7" t="s">
        <v>148</v>
      </c>
      <c r="AU145" s="17" t="s">
        <v>88</v>
      </c>
    </row>
    <row r="146" spans="1:65" s="2" customFormat="1" ht="16.5" customHeight="1">
      <c r="A146" s="35"/>
      <c r="B146" s="36"/>
      <c r="C146" s="201" t="s">
        <v>171</v>
      </c>
      <c r="D146" s="201" t="s">
        <v>142</v>
      </c>
      <c r="E146" s="202" t="s">
        <v>172</v>
      </c>
      <c r="F146" s="203" t="s">
        <v>173</v>
      </c>
      <c r="G146" s="204" t="s">
        <v>145</v>
      </c>
      <c r="H146" s="205">
        <v>1</v>
      </c>
      <c r="I146" s="206"/>
      <c r="J146" s="207">
        <f>ROUND(I146*H146,2)</f>
        <v>0</v>
      </c>
      <c r="K146" s="203" t="s">
        <v>1</v>
      </c>
      <c r="L146" s="40"/>
      <c r="M146" s="208" t="s">
        <v>1</v>
      </c>
      <c r="N146" s="209" t="s">
        <v>44</v>
      </c>
      <c r="O146" s="72"/>
      <c r="P146" s="210">
        <f>O146*H146</f>
        <v>0</v>
      </c>
      <c r="Q146" s="210">
        <v>0</v>
      </c>
      <c r="R146" s="210">
        <f>Q146*H146</f>
        <v>0</v>
      </c>
      <c r="S146" s="210">
        <v>0</v>
      </c>
      <c r="T146" s="211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2" t="s">
        <v>174</v>
      </c>
      <c r="AT146" s="212" t="s">
        <v>142</v>
      </c>
      <c r="AU146" s="212" t="s">
        <v>88</v>
      </c>
      <c r="AY146" s="17" t="s">
        <v>139</v>
      </c>
      <c r="BE146" s="213">
        <f>IF(N146="základní",J146,0)</f>
        <v>0</v>
      </c>
      <c r="BF146" s="213">
        <f>IF(N146="snížená",J146,0)</f>
        <v>0</v>
      </c>
      <c r="BG146" s="213">
        <f>IF(N146="zákl. přenesená",J146,0)</f>
        <v>0</v>
      </c>
      <c r="BH146" s="213">
        <f>IF(N146="sníž. přenesená",J146,0)</f>
        <v>0</v>
      </c>
      <c r="BI146" s="213">
        <f>IF(N146="nulová",J146,0)</f>
        <v>0</v>
      </c>
      <c r="BJ146" s="17" t="s">
        <v>86</v>
      </c>
      <c r="BK146" s="213">
        <f>ROUND(I146*H146,2)</f>
        <v>0</v>
      </c>
      <c r="BL146" s="17" t="s">
        <v>174</v>
      </c>
      <c r="BM146" s="212" t="s">
        <v>175</v>
      </c>
    </row>
    <row r="147" spans="1:65" s="2" customFormat="1" ht="16.5" customHeight="1">
      <c r="A147" s="35"/>
      <c r="B147" s="36"/>
      <c r="C147" s="201" t="s">
        <v>176</v>
      </c>
      <c r="D147" s="201" t="s">
        <v>142</v>
      </c>
      <c r="E147" s="202" t="s">
        <v>177</v>
      </c>
      <c r="F147" s="203" t="s">
        <v>178</v>
      </c>
      <c r="G147" s="204" t="s">
        <v>145</v>
      </c>
      <c r="H147" s="205">
        <v>1</v>
      </c>
      <c r="I147" s="206"/>
      <c r="J147" s="207">
        <f>ROUND(I147*H147,2)</f>
        <v>0</v>
      </c>
      <c r="K147" s="203" t="s">
        <v>1</v>
      </c>
      <c r="L147" s="40"/>
      <c r="M147" s="208" t="s">
        <v>1</v>
      </c>
      <c r="N147" s="209" t="s">
        <v>44</v>
      </c>
      <c r="O147" s="72"/>
      <c r="P147" s="210">
        <f>O147*H147</f>
        <v>0</v>
      </c>
      <c r="Q147" s="210">
        <v>0</v>
      </c>
      <c r="R147" s="210">
        <f>Q147*H147</f>
        <v>0</v>
      </c>
      <c r="S147" s="210">
        <v>0</v>
      </c>
      <c r="T147" s="211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2" t="s">
        <v>146</v>
      </c>
      <c r="AT147" s="212" t="s">
        <v>142</v>
      </c>
      <c r="AU147" s="212" t="s">
        <v>88</v>
      </c>
      <c r="AY147" s="17" t="s">
        <v>139</v>
      </c>
      <c r="BE147" s="213">
        <f>IF(N147="základní",J147,0)</f>
        <v>0</v>
      </c>
      <c r="BF147" s="213">
        <f>IF(N147="snížená",J147,0)</f>
        <v>0</v>
      </c>
      <c r="BG147" s="213">
        <f>IF(N147="zákl. přenesená",J147,0)</f>
        <v>0</v>
      </c>
      <c r="BH147" s="213">
        <f>IF(N147="sníž. přenesená",J147,0)</f>
        <v>0</v>
      </c>
      <c r="BI147" s="213">
        <f>IF(N147="nulová",J147,0)</f>
        <v>0</v>
      </c>
      <c r="BJ147" s="17" t="s">
        <v>86</v>
      </c>
      <c r="BK147" s="213">
        <f>ROUND(I147*H147,2)</f>
        <v>0</v>
      </c>
      <c r="BL147" s="17" t="s">
        <v>146</v>
      </c>
      <c r="BM147" s="212" t="s">
        <v>179</v>
      </c>
    </row>
    <row r="148" spans="1:65" s="2" customFormat="1" ht="48.75">
      <c r="A148" s="35"/>
      <c r="B148" s="36"/>
      <c r="C148" s="37"/>
      <c r="D148" s="214" t="s">
        <v>148</v>
      </c>
      <c r="E148" s="37"/>
      <c r="F148" s="215" t="s">
        <v>180</v>
      </c>
      <c r="G148" s="37"/>
      <c r="H148" s="37"/>
      <c r="I148" s="169"/>
      <c r="J148" s="37"/>
      <c r="K148" s="37"/>
      <c r="L148" s="40"/>
      <c r="M148" s="216"/>
      <c r="N148" s="217"/>
      <c r="O148" s="72"/>
      <c r="P148" s="72"/>
      <c r="Q148" s="72"/>
      <c r="R148" s="72"/>
      <c r="S148" s="72"/>
      <c r="T148" s="73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7" t="s">
        <v>148</v>
      </c>
      <c r="AU148" s="17" t="s">
        <v>88</v>
      </c>
    </row>
    <row r="149" spans="1:65" s="12" customFormat="1" ht="22.9" customHeight="1">
      <c r="B149" s="185"/>
      <c r="C149" s="186"/>
      <c r="D149" s="187" t="s">
        <v>78</v>
      </c>
      <c r="E149" s="199" t="s">
        <v>181</v>
      </c>
      <c r="F149" s="199" t="s">
        <v>182</v>
      </c>
      <c r="G149" s="186"/>
      <c r="H149" s="186"/>
      <c r="I149" s="189"/>
      <c r="J149" s="200">
        <f>BK149</f>
        <v>0</v>
      </c>
      <c r="K149" s="186"/>
      <c r="L149" s="191"/>
      <c r="M149" s="192"/>
      <c r="N149" s="193"/>
      <c r="O149" s="193"/>
      <c r="P149" s="194">
        <f>SUM(P150:P155)</f>
        <v>0</v>
      </c>
      <c r="Q149" s="193"/>
      <c r="R149" s="194">
        <f>SUM(R150:R155)</f>
        <v>0</v>
      </c>
      <c r="S149" s="193"/>
      <c r="T149" s="195">
        <f>SUM(T150:T155)</f>
        <v>0</v>
      </c>
      <c r="AR149" s="196" t="s">
        <v>138</v>
      </c>
      <c r="AT149" s="197" t="s">
        <v>78</v>
      </c>
      <c r="AU149" s="197" t="s">
        <v>86</v>
      </c>
      <c r="AY149" s="196" t="s">
        <v>139</v>
      </c>
      <c r="BK149" s="198">
        <f>SUM(BK150:BK155)</f>
        <v>0</v>
      </c>
    </row>
    <row r="150" spans="1:65" s="2" customFormat="1" ht="16.5" customHeight="1">
      <c r="A150" s="35"/>
      <c r="B150" s="36"/>
      <c r="C150" s="201" t="s">
        <v>183</v>
      </c>
      <c r="D150" s="201" t="s">
        <v>142</v>
      </c>
      <c r="E150" s="202" t="s">
        <v>184</v>
      </c>
      <c r="F150" s="203" t="s">
        <v>185</v>
      </c>
      <c r="G150" s="204" t="s">
        <v>145</v>
      </c>
      <c r="H150" s="205">
        <v>1</v>
      </c>
      <c r="I150" s="206"/>
      <c r="J150" s="207">
        <f>ROUND(I150*H150,2)</f>
        <v>0</v>
      </c>
      <c r="K150" s="203" t="s">
        <v>1</v>
      </c>
      <c r="L150" s="40"/>
      <c r="M150" s="208" t="s">
        <v>1</v>
      </c>
      <c r="N150" s="209" t="s">
        <v>44</v>
      </c>
      <c r="O150" s="72"/>
      <c r="P150" s="210">
        <f>O150*H150</f>
        <v>0</v>
      </c>
      <c r="Q150" s="210">
        <v>0</v>
      </c>
      <c r="R150" s="210">
        <f>Q150*H150</f>
        <v>0</v>
      </c>
      <c r="S150" s="210">
        <v>0</v>
      </c>
      <c r="T150" s="211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12" t="s">
        <v>146</v>
      </c>
      <c r="AT150" s="212" t="s">
        <v>142</v>
      </c>
      <c r="AU150" s="212" t="s">
        <v>88</v>
      </c>
      <c r="AY150" s="17" t="s">
        <v>139</v>
      </c>
      <c r="BE150" s="213">
        <f>IF(N150="základní",J150,0)</f>
        <v>0</v>
      </c>
      <c r="BF150" s="213">
        <f>IF(N150="snížená",J150,0)</f>
        <v>0</v>
      </c>
      <c r="BG150" s="213">
        <f>IF(N150="zákl. přenesená",J150,0)</f>
        <v>0</v>
      </c>
      <c r="BH150" s="213">
        <f>IF(N150="sníž. přenesená",J150,0)</f>
        <v>0</v>
      </c>
      <c r="BI150" s="213">
        <f>IF(N150="nulová",J150,0)</f>
        <v>0</v>
      </c>
      <c r="BJ150" s="17" t="s">
        <v>86</v>
      </c>
      <c r="BK150" s="213">
        <f>ROUND(I150*H150,2)</f>
        <v>0</v>
      </c>
      <c r="BL150" s="17" t="s">
        <v>146</v>
      </c>
      <c r="BM150" s="212" t="s">
        <v>186</v>
      </c>
    </row>
    <row r="151" spans="1:65" s="2" customFormat="1" ht="39">
      <c r="A151" s="35"/>
      <c r="B151" s="36"/>
      <c r="C151" s="37"/>
      <c r="D151" s="214" t="s">
        <v>148</v>
      </c>
      <c r="E151" s="37"/>
      <c r="F151" s="215" t="s">
        <v>187</v>
      </c>
      <c r="G151" s="37"/>
      <c r="H151" s="37"/>
      <c r="I151" s="169"/>
      <c r="J151" s="37"/>
      <c r="K151" s="37"/>
      <c r="L151" s="40"/>
      <c r="M151" s="216"/>
      <c r="N151" s="217"/>
      <c r="O151" s="72"/>
      <c r="P151" s="72"/>
      <c r="Q151" s="72"/>
      <c r="R151" s="72"/>
      <c r="S151" s="72"/>
      <c r="T151" s="73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7" t="s">
        <v>148</v>
      </c>
      <c r="AU151" s="17" t="s">
        <v>88</v>
      </c>
    </row>
    <row r="152" spans="1:65" s="2" customFormat="1" ht="16.5" customHeight="1">
      <c r="A152" s="35"/>
      <c r="B152" s="36"/>
      <c r="C152" s="201" t="s">
        <v>188</v>
      </c>
      <c r="D152" s="201" t="s">
        <v>142</v>
      </c>
      <c r="E152" s="202" t="s">
        <v>189</v>
      </c>
      <c r="F152" s="203" t="s">
        <v>190</v>
      </c>
      <c r="G152" s="204" t="s">
        <v>145</v>
      </c>
      <c r="H152" s="205">
        <v>1</v>
      </c>
      <c r="I152" s="206"/>
      <c r="J152" s="207">
        <f>ROUND(I152*H152,2)</f>
        <v>0</v>
      </c>
      <c r="K152" s="203" t="s">
        <v>1</v>
      </c>
      <c r="L152" s="40"/>
      <c r="M152" s="208" t="s">
        <v>1</v>
      </c>
      <c r="N152" s="209" t="s">
        <v>44</v>
      </c>
      <c r="O152" s="72"/>
      <c r="P152" s="210">
        <f>O152*H152</f>
        <v>0</v>
      </c>
      <c r="Q152" s="210">
        <v>0</v>
      </c>
      <c r="R152" s="210">
        <f>Q152*H152</f>
        <v>0</v>
      </c>
      <c r="S152" s="210">
        <v>0</v>
      </c>
      <c r="T152" s="211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2" t="s">
        <v>146</v>
      </c>
      <c r="AT152" s="212" t="s">
        <v>142</v>
      </c>
      <c r="AU152" s="212" t="s">
        <v>88</v>
      </c>
      <c r="AY152" s="17" t="s">
        <v>139</v>
      </c>
      <c r="BE152" s="213">
        <f>IF(N152="základní",J152,0)</f>
        <v>0</v>
      </c>
      <c r="BF152" s="213">
        <f>IF(N152="snížená",J152,0)</f>
        <v>0</v>
      </c>
      <c r="BG152" s="213">
        <f>IF(N152="zákl. přenesená",J152,0)</f>
        <v>0</v>
      </c>
      <c r="BH152" s="213">
        <f>IF(N152="sníž. přenesená",J152,0)</f>
        <v>0</v>
      </c>
      <c r="BI152" s="213">
        <f>IF(N152="nulová",J152,0)</f>
        <v>0</v>
      </c>
      <c r="BJ152" s="17" t="s">
        <v>86</v>
      </c>
      <c r="BK152" s="213">
        <f>ROUND(I152*H152,2)</f>
        <v>0</v>
      </c>
      <c r="BL152" s="17" t="s">
        <v>146</v>
      </c>
      <c r="BM152" s="212" t="s">
        <v>191</v>
      </c>
    </row>
    <row r="153" spans="1:65" s="2" customFormat="1" ht="16.5" customHeight="1">
      <c r="A153" s="35"/>
      <c r="B153" s="36"/>
      <c r="C153" s="201" t="s">
        <v>192</v>
      </c>
      <c r="D153" s="201" t="s">
        <v>142</v>
      </c>
      <c r="E153" s="202" t="s">
        <v>193</v>
      </c>
      <c r="F153" s="203" t="s">
        <v>194</v>
      </c>
      <c r="G153" s="204" t="s">
        <v>145</v>
      </c>
      <c r="H153" s="205">
        <v>1</v>
      </c>
      <c r="I153" s="206"/>
      <c r="J153" s="207">
        <f>ROUND(I153*H153,2)</f>
        <v>0</v>
      </c>
      <c r="K153" s="203" t="s">
        <v>1</v>
      </c>
      <c r="L153" s="40"/>
      <c r="M153" s="208" t="s">
        <v>1</v>
      </c>
      <c r="N153" s="209" t="s">
        <v>44</v>
      </c>
      <c r="O153" s="72"/>
      <c r="P153" s="210">
        <f>O153*H153</f>
        <v>0</v>
      </c>
      <c r="Q153" s="210">
        <v>0</v>
      </c>
      <c r="R153" s="210">
        <f>Q153*H153</f>
        <v>0</v>
      </c>
      <c r="S153" s="210">
        <v>0</v>
      </c>
      <c r="T153" s="211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2" t="s">
        <v>146</v>
      </c>
      <c r="AT153" s="212" t="s">
        <v>142</v>
      </c>
      <c r="AU153" s="212" t="s">
        <v>88</v>
      </c>
      <c r="AY153" s="17" t="s">
        <v>139</v>
      </c>
      <c r="BE153" s="213">
        <f>IF(N153="základní",J153,0)</f>
        <v>0</v>
      </c>
      <c r="BF153" s="213">
        <f>IF(N153="snížená",J153,0)</f>
        <v>0</v>
      </c>
      <c r="BG153" s="213">
        <f>IF(N153="zákl. přenesená",J153,0)</f>
        <v>0</v>
      </c>
      <c r="BH153" s="213">
        <f>IF(N153="sníž. přenesená",J153,0)</f>
        <v>0</v>
      </c>
      <c r="BI153" s="213">
        <f>IF(N153="nulová",J153,0)</f>
        <v>0</v>
      </c>
      <c r="BJ153" s="17" t="s">
        <v>86</v>
      </c>
      <c r="BK153" s="213">
        <f>ROUND(I153*H153,2)</f>
        <v>0</v>
      </c>
      <c r="BL153" s="17" t="s">
        <v>146</v>
      </c>
      <c r="BM153" s="212" t="s">
        <v>195</v>
      </c>
    </row>
    <row r="154" spans="1:65" s="2" customFormat="1" ht="16.5" customHeight="1">
      <c r="A154" s="35"/>
      <c r="B154" s="36"/>
      <c r="C154" s="201" t="s">
        <v>196</v>
      </c>
      <c r="D154" s="201" t="s">
        <v>142</v>
      </c>
      <c r="E154" s="202" t="s">
        <v>197</v>
      </c>
      <c r="F154" s="203" t="s">
        <v>198</v>
      </c>
      <c r="G154" s="204" t="s">
        <v>199</v>
      </c>
      <c r="H154" s="205">
        <v>700</v>
      </c>
      <c r="I154" s="206"/>
      <c r="J154" s="207">
        <f>ROUND(I154*H154,2)</f>
        <v>0</v>
      </c>
      <c r="K154" s="203" t="s">
        <v>1</v>
      </c>
      <c r="L154" s="40"/>
      <c r="M154" s="208" t="s">
        <v>1</v>
      </c>
      <c r="N154" s="209" t="s">
        <v>44</v>
      </c>
      <c r="O154" s="72"/>
      <c r="P154" s="210">
        <f>O154*H154</f>
        <v>0</v>
      </c>
      <c r="Q154" s="210">
        <v>0</v>
      </c>
      <c r="R154" s="210">
        <f>Q154*H154</f>
        <v>0</v>
      </c>
      <c r="S154" s="210">
        <v>0</v>
      </c>
      <c r="T154" s="211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2" t="s">
        <v>146</v>
      </c>
      <c r="AT154" s="212" t="s">
        <v>142</v>
      </c>
      <c r="AU154" s="212" t="s">
        <v>88</v>
      </c>
      <c r="AY154" s="17" t="s">
        <v>139</v>
      </c>
      <c r="BE154" s="213">
        <f>IF(N154="základní",J154,0)</f>
        <v>0</v>
      </c>
      <c r="BF154" s="213">
        <f>IF(N154="snížená",J154,0)</f>
        <v>0</v>
      </c>
      <c r="BG154" s="213">
        <f>IF(N154="zákl. přenesená",J154,0)</f>
        <v>0</v>
      </c>
      <c r="BH154" s="213">
        <f>IF(N154="sníž. přenesená",J154,0)</f>
        <v>0</v>
      </c>
      <c r="BI154" s="213">
        <f>IF(N154="nulová",J154,0)</f>
        <v>0</v>
      </c>
      <c r="BJ154" s="17" t="s">
        <v>86</v>
      </c>
      <c r="BK154" s="213">
        <f>ROUND(I154*H154,2)</f>
        <v>0</v>
      </c>
      <c r="BL154" s="17" t="s">
        <v>146</v>
      </c>
      <c r="BM154" s="212" t="s">
        <v>200</v>
      </c>
    </row>
    <row r="155" spans="1:65" s="2" customFormat="1" ht="16.5" customHeight="1">
      <c r="A155" s="35"/>
      <c r="B155" s="36"/>
      <c r="C155" s="201" t="s">
        <v>201</v>
      </c>
      <c r="D155" s="201" t="s">
        <v>142</v>
      </c>
      <c r="E155" s="202" t="s">
        <v>202</v>
      </c>
      <c r="F155" s="203" t="s">
        <v>203</v>
      </c>
      <c r="G155" s="204" t="s">
        <v>145</v>
      </c>
      <c r="H155" s="205">
        <v>2</v>
      </c>
      <c r="I155" s="206"/>
      <c r="J155" s="207">
        <f>ROUND(I155*H155,2)</f>
        <v>0</v>
      </c>
      <c r="K155" s="203" t="s">
        <v>1</v>
      </c>
      <c r="L155" s="40"/>
      <c r="M155" s="208" t="s">
        <v>1</v>
      </c>
      <c r="N155" s="209" t="s">
        <v>44</v>
      </c>
      <c r="O155" s="72"/>
      <c r="P155" s="210">
        <f>O155*H155</f>
        <v>0</v>
      </c>
      <c r="Q155" s="210">
        <v>0</v>
      </c>
      <c r="R155" s="210">
        <f>Q155*H155</f>
        <v>0</v>
      </c>
      <c r="S155" s="210">
        <v>0</v>
      </c>
      <c r="T155" s="211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2" t="s">
        <v>146</v>
      </c>
      <c r="AT155" s="212" t="s">
        <v>142</v>
      </c>
      <c r="AU155" s="212" t="s">
        <v>88</v>
      </c>
      <c r="AY155" s="17" t="s">
        <v>139</v>
      </c>
      <c r="BE155" s="213">
        <f>IF(N155="základní",J155,0)</f>
        <v>0</v>
      </c>
      <c r="BF155" s="213">
        <f>IF(N155="snížená",J155,0)</f>
        <v>0</v>
      </c>
      <c r="BG155" s="213">
        <f>IF(N155="zákl. přenesená",J155,0)</f>
        <v>0</v>
      </c>
      <c r="BH155" s="213">
        <f>IF(N155="sníž. přenesená",J155,0)</f>
        <v>0</v>
      </c>
      <c r="BI155" s="213">
        <f>IF(N155="nulová",J155,0)</f>
        <v>0</v>
      </c>
      <c r="BJ155" s="17" t="s">
        <v>86</v>
      </c>
      <c r="BK155" s="213">
        <f>ROUND(I155*H155,2)</f>
        <v>0</v>
      </c>
      <c r="BL155" s="17" t="s">
        <v>146</v>
      </c>
      <c r="BM155" s="212" t="s">
        <v>204</v>
      </c>
    </row>
    <row r="156" spans="1:65" s="12" customFormat="1" ht="22.9" customHeight="1">
      <c r="B156" s="185"/>
      <c r="C156" s="186"/>
      <c r="D156" s="187" t="s">
        <v>78</v>
      </c>
      <c r="E156" s="199" t="s">
        <v>205</v>
      </c>
      <c r="F156" s="199" t="s">
        <v>115</v>
      </c>
      <c r="G156" s="186"/>
      <c r="H156" s="186"/>
      <c r="I156" s="189"/>
      <c r="J156" s="200">
        <f>BK156</f>
        <v>0</v>
      </c>
      <c r="K156" s="186"/>
      <c r="L156" s="191"/>
      <c r="M156" s="192"/>
      <c r="N156" s="193"/>
      <c r="O156" s="193"/>
      <c r="P156" s="194">
        <f>SUM(P157:P178)</f>
        <v>0</v>
      </c>
      <c r="Q156" s="193"/>
      <c r="R156" s="194">
        <f>SUM(R157:R178)</f>
        <v>0</v>
      </c>
      <c r="S156" s="193"/>
      <c r="T156" s="195">
        <f>SUM(T157:T178)</f>
        <v>0</v>
      </c>
      <c r="AR156" s="196" t="s">
        <v>138</v>
      </c>
      <c r="AT156" s="197" t="s">
        <v>78</v>
      </c>
      <c r="AU156" s="197" t="s">
        <v>86</v>
      </c>
      <c r="AY156" s="196" t="s">
        <v>139</v>
      </c>
      <c r="BK156" s="198">
        <f>SUM(BK157:BK178)</f>
        <v>0</v>
      </c>
    </row>
    <row r="157" spans="1:65" s="2" customFormat="1" ht="16.5" customHeight="1">
      <c r="A157" s="35"/>
      <c r="B157" s="36"/>
      <c r="C157" s="201" t="s">
        <v>206</v>
      </c>
      <c r="D157" s="201" t="s">
        <v>142</v>
      </c>
      <c r="E157" s="202" t="s">
        <v>207</v>
      </c>
      <c r="F157" s="203" t="s">
        <v>208</v>
      </c>
      <c r="G157" s="204" t="s">
        <v>145</v>
      </c>
      <c r="H157" s="205">
        <v>1</v>
      </c>
      <c r="I157" s="206"/>
      <c r="J157" s="207">
        <f>ROUND(I157*H157,2)</f>
        <v>0</v>
      </c>
      <c r="K157" s="203" t="s">
        <v>1</v>
      </c>
      <c r="L157" s="40"/>
      <c r="M157" s="208" t="s">
        <v>1</v>
      </c>
      <c r="N157" s="209" t="s">
        <v>44</v>
      </c>
      <c r="O157" s="72"/>
      <c r="P157" s="210">
        <f>O157*H157</f>
        <v>0</v>
      </c>
      <c r="Q157" s="210">
        <v>0</v>
      </c>
      <c r="R157" s="210">
        <f>Q157*H157</f>
        <v>0</v>
      </c>
      <c r="S157" s="210">
        <v>0</v>
      </c>
      <c r="T157" s="211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12" t="s">
        <v>146</v>
      </c>
      <c r="AT157" s="212" t="s">
        <v>142</v>
      </c>
      <c r="AU157" s="212" t="s">
        <v>88</v>
      </c>
      <c r="AY157" s="17" t="s">
        <v>139</v>
      </c>
      <c r="BE157" s="213">
        <f>IF(N157="základní",J157,0)</f>
        <v>0</v>
      </c>
      <c r="BF157" s="213">
        <f>IF(N157="snížená",J157,0)</f>
        <v>0</v>
      </c>
      <c r="BG157" s="213">
        <f>IF(N157="zákl. přenesená",J157,0)</f>
        <v>0</v>
      </c>
      <c r="BH157" s="213">
        <f>IF(N157="sníž. přenesená",J157,0)</f>
        <v>0</v>
      </c>
      <c r="BI157" s="213">
        <f>IF(N157="nulová",J157,0)</f>
        <v>0</v>
      </c>
      <c r="BJ157" s="17" t="s">
        <v>86</v>
      </c>
      <c r="BK157" s="213">
        <f>ROUND(I157*H157,2)</f>
        <v>0</v>
      </c>
      <c r="BL157" s="17" t="s">
        <v>146</v>
      </c>
      <c r="BM157" s="212" t="s">
        <v>209</v>
      </c>
    </row>
    <row r="158" spans="1:65" s="2" customFormat="1" ht="19.5">
      <c r="A158" s="35"/>
      <c r="B158" s="36"/>
      <c r="C158" s="37"/>
      <c r="D158" s="214" t="s">
        <v>148</v>
      </c>
      <c r="E158" s="37"/>
      <c r="F158" s="215" t="s">
        <v>210</v>
      </c>
      <c r="G158" s="37"/>
      <c r="H158" s="37"/>
      <c r="I158" s="169"/>
      <c r="J158" s="37"/>
      <c r="K158" s="37"/>
      <c r="L158" s="40"/>
      <c r="M158" s="216"/>
      <c r="N158" s="217"/>
      <c r="O158" s="72"/>
      <c r="P158" s="72"/>
      <c r="Q158" s="72"/>
      <c r="R158" s="72"/>
      <c r="S158" s="72"/>
      <c r="T158" s="73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7" t="s">
        <v>148</v>
      </c>
      <c r="AU158" s="17" t="s">
        <v>88</v>
      </c>
    </row>
    <row r="159" spans="1:65" s="2" customFormat="1" ht="16.5" customHeight="1">
      <c r="A159" s="35"/>
      <c r="B159" s="36"/>
      <c r="C159" s="201" t="s">
        <v>8</v>
      </c>
      <c r="D159" s="201" t="s">
        <v>142</v>
      </c>
      <c r="E159" s="202" t="s">
        <v>211</v>
      </c>
      <c r="F159" s="203" t="s">
        <v>212</v>
      </c>
      <c r="G159" s="204" t="s">
        <v>145</v>
      </c>
      <c r="H159" s="205">
        <v>1</v>
      </c>
      <c r="I159" s="206"/>
      <c r="J159" s="207">
        <f>ROUND(I159*H159,2)</f>
        <v>0</v>
      </c>
      <c r="K159" s="203" t="s">
        <v>1</v>
      </c>
      <c r="L159" s="40"/>
      <c r="M159" s="208" t="s">
        <v>1</v>
      </c>
      <c r="N159" s="209" t="s">
        <v>44</v>
      </c>
      <c r="O159" s="72"/>
      <c r="P159" s="210">
        <f>O159*H159</f>
        <v>0</v>
      </c>
      <c r="Q159" s="210">
        <v>0</v>
      </c>
      <c r="R159" s="210">
        <f>Q159*H159</f>
        <v>0</v>
      </c>
      <c r="S159" s="210">
        <v>0</v>
      </c>
      <c r="T159" s="211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2" t="s">
        <v>146</v>
      </c>
      <c r="AT159" s="212" t="s">
        <v>142</v>
      </c>
      <c r="AU159" s="212" t="s">
        <v>88</v>
      </c>
      <c r="AY159" s="17" t="s">
        <v>139</v>
      </c>
      <c r="BE159" s="213">
        <f>IF(N159="základní",J159,0)</f>
        <v>0</v>
      </c>
      <c r="BF159" s="213">
        <f>IF(N159="snížená",J159,0)</f>
        <v>0</v>
      </c>
      <c r="BG159" s="213">
        <f>IF(N159="zákl. přenesená",J159,0)</f>
        <v>0</v>
      </c>
      <c r="BH159" s="213">
        <f>IF(N159="sníž. přenesená",J159,0)</f>
        <v>0</v>
      </c>
      <c r="BI159" s="213">
        <f>IF(N159="nulová",J159,0)</f>
        <v>0</v>
      </c>
      <c r="BJ159" s="17" t="s">
        <v>86</v>
      </c>
      <c r="BK159" s="213">
        <f>ROUND(I159*H159,2)</f>
        <v>0</v>
      </c>
      <c r="BL159" s="17" t="s">
        <v>146</v>
      </c>
      <c r="BM159" s="212" t="s">
        <v>213</v>
      </c>
    </row>
    <row r="160" spans="1:65" s="2" customFormat="1" ht="19.5">
      <c r="A160" s="35"/>
      <c r="B160" s="36"/>
      <c r="C160" s="37"/>
      <c r="D160" s="214" t="s">
        <v>148</v>
      </c>
      <c r="E160" s="37"/>
      <c r="F160" s="215" t="s">
        <v>214</v>
      </c>
      <c r="G160" s="37"/>
      <c r="H160" s="37"/>
      <c r="I160" s="169"/>
      <c r="J160" s="37"/>
      <c r="K160" s="37"/>
      <c r="L160" s="40"/>
      <c r="M160" s="216"/>
      <c r="N160" s="217"/>
      <c r="O160" s="72"/>
      <c r="P160" s="72"/>
      <c r="Q160" s="72"/>
      <c r="R160" s="72"/>
      <c r="S160" s="72"/>
      <c r="T160" s="73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7" t="s">
        <v>148</v>
      </c>
      <c r="AU160" s="17" t="s">
        <v>88</v>
      </c>
    </row>
    <row r="161" spans="1:65" s="2" customFormat="1" ht="16.5" customHeight="1">
      <c r="A161" s="35"/>
      <c r="B161" s="36"/>
      <c r="C161" s="201" t="s">
        <v>215</v>
      </c>
      <c r="D161" s="201" t="s">
        <v>142</v>
      </c>
      <c r="E161" s="202" t="s">
        <v>216</v>
      </c>
      <c r="F161" s="203" t="s">
        <v>115</v>
      </c>
      <c r="G161" s="204" t="s">
        <v>145</v>
      </c>
      <c r="H161" s="205">
        <v>1</v>
      </c>
      <c r="I161" s="206"/>
      <c r="J161" s="207">
        <f>ROUND(I161*H161,2)</f>
        <v>0</v>
      </c>
      <c r="K161" s="203" t="s">
        <v>1</v>
      </c>
      <c r="L161" s="40"/>
      <c r="M161" s="208" t="s">
        <v>1</v>
      </c>
      <c r="N161" s="209" t="s">
        <v>44</v>
      </c>
      <c r="O161" s="72"/>
      <c r="P161" s="210">
        <f>O161*H161</f>
        <v>0</v>
      </c>
      <c r="Q161" s="210">
        <v>0</v>
      </c>
      <c r="R161" s="210">
        <f>Q161*H161</f>
        <v>0</v>
      </c>
      <c r="S161" s="210">
        <v>0</v>
      </c>
      <c r="T161" s="211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12" t="s">
        <v>146</v>
      </c>
      <c r="AT161" s="212" t="s">
        <v>142</v>
      </c>
      <c r="AU161" s="212" t="s">
        <v>88</v>
      </c>
      <c r="AY161" s="17" t="s">
        <v>139</v>
      </c>
      <c r="BE161" s="213">
        <f>IF(N161="základní",J161,0)</f>
        <v>0</v>
      </c>
      <c r="BF161" s="213">
        <f>IF(N161="snížená",J161,0)</f>
        <v>0</v>
      </c>
      <c r="BG161" s="213">
        <f>IF(N161="zákl. přenesená",J161,0)</f>
        <v>0</v>
      </c>
      <c r="BH161" s="213">
        <f>IF(N161="sníž. přenesená",J161,0)</f>
        <v>0</v>
      </c>
      <c r="BI161" s="213">
        <f>IF(N161="nulová",J161,0)</f>
        <v>0</v>
      </c>
      <c r="BJ161" s="17" t="s">
        <v>86</v>
      </c>
      <c r="BK161" s="213">
        <f>ROUND(I161*H161,2)</f>
        <v>0</v>
      </c>
      <c r="BL161" s="17" t="s">
        <v>146</v>
      </c>
      <c r="BM161" s="212" t="s">
        <v>217</v>
      </c>
    </row>
    <row r="162" spans="1:65" s="2" customFormat="1" ht="48.75">
      <c r="A162" s="35"/>
      <c r="B162" s="36"/>
      <c r="C162" s="37"/>
      <c r="D162" s="214" t="s">
        <v>148</v>
      </c>
      <c r="E162" s="37"/>
      <c r="F162" s="215" t="s">
        <v>218</v>
      </c>
      <c r="G162" s="37"/>
      <c r="H162" s="37"/>
      <c r="I162" s="169"/>
      <c r="J162" s="37"/>
      <c r="K162" s="37"/>
      <c r="L162" s="40"/>
      <c r="M162" s="216"/>
      <c r="N162" s="217"/>
      <c r="O162" s="72"/>
      <c r="P162" s="72"/>
      <c r="Q162" s="72"/>
      <c r="R162" s="72"/>
      <c r="S162" s="72"/>
      <c r="T162" s="73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7" t="s">
        <v>148</v>
      </c>
      <c r="AU162" s="17" t="s">
        <v>88</v>
      </c>
    </row>
    <row r="163" spans="1:65" s="2" customFormat="1" ht="16.5" customHeight="1">
      <c r="A163" s="35"/>
      <c r="B163" s="36"/>
      <c r="C163" s="201" t="s">
        <v>219</v>
      </c>
      <c r="D163" s="201" t="s">
        <v>142</v>
      </c>
      <c r="E163" s="202" t="s">
        <v>220</v>
      </c>
      <c r="F163" s="203" t="s">
        <v>221</v>
      </c>
      <c r="G163" s="204" t="s">
        <v>145</v>
      </c>
      <c r="H163" s="205">
        <v>1</v>
      </c>
      <c r="I163" s="206"/>
      <c r="J163" s="207">
        <f>ROUND(I163*H163,2)</f>
        <v>0</v>
      </c>
      <c r="K163" s="203" t="s">
        <v>1</v>
      </c>
      <c r="L163" s="40"/>
      <c r="M163" s="208" t="s">
        <v>1</v>
      </c>
      <c r="N163" s="209" t="s">
        <v>44</v>
      </c>
      <c r="O163" s="72"/>
      <c r="P163" s="210">
        <f>O163*H163</f>
        <v>0</v>
      </c>
      <c r="Q163" s="210">
        <v>0</v>
      </c>
      <c r="R163" s="210">
        <f>Q163*H163</f>
        <v>0</v>
      </c>
      <c r="S163" s="210">
        <v>0</v>
      </c>
      <c r="T163" s="211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12" t="s">
        <v>146</v>
      </c>
      <c r="AT163" s="212" t="s">
        <v>142</v>
      </c>
      <c r="AU163" s="212" t="s">
        <v>88</v>
      </c>
      <c r="AY163" s="17" t="s">
        <v>139</v>
      </c>
      <c r="BE163" s="213">
        <f>IF(N163="základní",J163,0)</f>
        <v>0</v>
      </c>
      <c r="BF163" s="213">
        <f>IF(N163="snížená",J163,0)</f>
        <v>0</v>
      </c>
      <c r="BG163" s="213">
        <f>IF(N163="zákl. přenesená",J163,0)</f>
        <v>0</v>
      </c>
      <c r="BH163" s="213">
        <f>IF(N163="sníž. přenesená",J163,0)</f>
        <v>0</v>
      </c>
      <c r="BI163" s="213">
        <f>IF(N163="nulová",J163,0)</f>
        <v>0</v>
      </c>
      <c r="BJ163" s="17" t="s">
        <v>86</v>
      </c>
      <c r="BK163" s="213">
        <f>ROUND(I163*H163,2)</f>
        <v>0</v>
      </c>
      <c r="BL163" s="17" t="s">
        <v>146</v>
      </c>
      <c r="BM163" s="212" t="s">
        <v>222</v>
      </c>
    </row>
    <row r="164" spans="1:65" s="2" customFormat="1" ht="16.5" customHeight="1">
      <c r="A164" s="35"/>
      <c r="B164" s="36"/>
      <c r="C164" s="201" t="s">
        <v>223</v>
      </c>
      <c r="D164" s="201" t="s">
        <v>142</v>
      </c>
      <c r="E164" s="202" t="s">
        <v>224</v>
      </c>
      <c r="F164" s="203" t="s">
        <v>225</v>
      </c>
      <c r="G164" s="204" t="s">
        <v>199</v>
      </c>
      <c r="H164" s="205">
        <v>7800</v>
      </c>
      <c r="I164" s="206"/>
      <c r="J164" s="207">
        <f>ROUND(I164*H164,2)</f>
        <v>0</v>
      </c>
      <c r="K164" s="203" t="s">
        <v>1</v>
      </c>
      <c r="L164" s="40"/>
      <c r="M164" s="208" t="s">
        <v>1</v>
      </c>
      <c r="N164" s="209" t="s">
        <v>44</v>
      </c>
      <c r="O164" s="72"/>
      <c r="P164" s="210">
        <f>O164*H164</f>
        <v>0</v>
      </c>
      <c r="Q164" s="210">
        <v>0</v>
      </c>
      <c r="R164" s="210">
        <f>Q164*H164</f>
        <v>0</v>
      </c>
      <c r="S164" s="210">
        <v>0</v>
      </c>
      <c r="T164" s="211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12" t="s">
        <v>146</v>
      </c>
      <c r="AT164" s="212" t="s">
        <v>142</v>
      </c>
      <c r="AU164" s="212" t="s">
        <v>88</v>
      </c>
      <c r="AY164" s="17" t="s">
        <v>139</v>
      </c>
      <c r="BE164" s="213">
        <f>IF(N164="základní",J164,0)</f>
        <v>0</v>
      </c>
      <c r="BF164" s="213">
        <f>IF(N164="snížená",J164,0)</f>
        <v>0</v>
      </c>
      <c r="BG164" s="213">
        <f>IF(N164="zákl. přenesená",J164,0)</f>
        <v>0</v>
      </c>
      <c r="BH164" s="213">
        <f>IF(N164="sníž. přenesená",J164,0)</f>
        <v>0</v>
      </c>
      <c r="BI164" s="213">
        <f>IF(N164="nulová",J164,0)</f>
        <v>0</v>
      </c>
      <c r="BJ164" s="17" t="s">
        <v>86</v>
      </c>
      <c r="BK164" s="213">
        <f>ROUND(I164*H164,2)</f>
        <v>0</v>
      </c>
      <c r="BL164" s="17" t="s">
        <v>146</v>
      </c>
      <c r="BM164" s="212" t="s">
        <v>226</v>
      </c>
    </row>
    <row r="165" spans="1:65" s="2" customFormat="1" ht="16.5" customHeight="1">
      <c r="A165" s="35"/>
      <c r="B165" s="36"/>
      <c r="C165" s="201" t="s">
        <v>227</v>
      </c>
      <c r="D165" s="201" t="s">
        <v>142</v>
      </c>
      <c r="E165" s="202" t="s">
        <v>228</v>
      </c>
      <c r="F165" s="203" t="s">
        <v>229</v>
      </c>
      <c r="G165" s="204" t="s">
        <v>230</v>
      </c>
      <c r="H165" s="205">
        <v>2</v>
      </c>
      <c r="I165" s="206"/>
      <c r="J165" s="207">
        <f>ROUND(I165*H165,2)</f>
        <v>0</v>
      </c>
      <c r="K165" s="203" t="s">
        <v>1</v>
      </c>
      <c r="L165" s="40"/>
      <c r="M165" s="208" t="s">
        <v>1</v>
      </c>
      <c r="N165" s="209" t="s">
        <v>44</v>
      </c>
      <c r="O165" s="72"/>
      <c r="P165" s="210">
        <f>O165*H165</f>
        <v>0</v>
      </c>
      <c r="Q165" s="210">
        <v>0</v>
      </c>
      <c r="R165" s="210">
        <f>Q165*H165</f>
        <v>0</v>
      </c>
      <c r="S165" s="210">
        <v>0</v>
      </c>
      <c r="T165" s="211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2" t="s">
        <v>146</v>
      </c>
      <c r="AT165" s="212" t="s">
        <v>142</v>
      </c>
      <c r="AU165" s="212" t="s">
        <v>88</v>
      </c>
      <c r="AY165" s="17" t="s">
        <v>139</v>
      </c>
      <c r="BE165" s="213">
        <f>IF(N165="základní",J165,0)</f>
        <v>0</v>
      </c>
      <c r="BF165" s="213">
        <f>IF(N165="snížená",J165,0)</f>
        <v>0</v>
      </c>
      <c r="BG165" s="213">
        <f>IF(N165="zákl. přenesená",J165,0)</f>
        <v>0</v>
      </c>
      <c r="BH165" s="213">
        <f>IF(N165="sníž. přenesená",J165,0)</f>
        <v>0</v>
      </c>
      <c r="BI165" s="213">
        <f>IF(N165="nulová",J165,0)</f>
        <v>0</v>
      </c>
      <c r="BJ165" s="17" t="s">
        <v>86</v>
      </c>
      <c r="BK165" s="213">
        <f>ROUND(I165*H165,2)</f>
        <v>0</v>
      </c>
      <c r="BL165" s="17" t="s">
        <v>146</v>
      </c>
      <c r="BM165" s="212" t="s">
        <v>231</v>
      </c>
    </row>
    <row r="166" spans="1:65" s="2" customFormat="1" ht="16.5" customHeight="1">
      <c r="A166" s="35"/>
      <c r="B166" s="36"/>
      <c r="C166" s="201" t="s">
        <v>232</v>
      </c>
      <c r="D166" s="201" t="s">
        <v>142</v>
      </c>
      <c r="E166" s="202" t="s">
        <v>233</v>
      </c>
      <c r="F166" s="203" t="s">
        <v>234</v>
      </c>
      <c r="G166" s="204" t="s">
        <v>199</v>
      </c>
      <c r="H166" s="205">
        <v>10000</v>
      </c>
      <c r="I166" s="206"/>
      <c r="J166" s="207">
        <f>ROUND(I166*H166,2)</f>
        <v>0</v>
      </c>
      <c r="K166" s="203" t="s">
        <v>1</v>
      </c>
      <c r="L166" s="40"/>
      <c r="M166" s="208" t="s">
        <v>1</v>
      </c>
      <c r="N166" s="209" t="s">
        <v>44</v>
      </c>
      <c r="O166" s="72"/>
      <c r="P166" s="210">
        <f>O166*H166</f>
        <v>0</v>
      </c>
      <c r="Q166" s="210">
        <v>0</v>
      </c>
      <c r="R166" s="210">
        <f>Q166*H166</f>
        <v>0</v>
      </c>
      <c r="S166" s="210">
        <v>0</v>
      </c>
      <c r="T166" s="211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12" t="s">
        <v>146</v>
      </c>
      <c r="AT166" s="212" t="s">
        <v>142</v>
      </c>
      <c r="AU166" s="212" t="s">
        <v>88</v>
      </c>
      <c r="AY166" s="17" t="s">
        <v>139</v>
      </c>
      <c r="BE166" s="213">
        <f>IF(N166="základní",J166,0)</f>
        <v>0</v>
      </c>
      <c r="BF166" s="213">
        <f>IF(N166="snížená",J166,0)</f>
        <v>0</v>
      </c>
      <c r="BG166" s="213">
        <f>IF(N166="zákl. přenesená",J166,0)</f>
        <v>0</v>
      </c>
      <c r="BH166" s="213">
        <f>IF(N166="sníž. přenesená",J166,0)</f>
        <v>0</v>
      </c>
      <c r="BI166" s="213">
        <f>IF(N166="nulová",J166,0)</f>
        <v>0</v>
      </c>
      <c r="BJ166" s="17" t="s">
        <v>86</v>
      </c>
      <c r="BK166" s="213">
        <f>ROUND(I166*H166,2)</f>
        <v>0</v>
      </c>
      <c r="BL166" s="17" t="s">
        <v>146</v>
      </c>
      <c r="BM166" s="212" t="s">
        <v>235</v>
      </c>
    </row>
    <row r="167" spans="1:65" s="2" customFormat="1" ht="19.5">
      <c r="A167" s="35"/>
      <c r="B167" s="36"/>
      <c r="C167" s="37"/>
      <c r="D167" s="214" t="s">
        <v>148</v>
      </c>
      <c r="E167" s="37"/>
      <c r="F167" s="215" t="s">
        <v>236</v>
      </c>
      <c r="G167" s="37"/>
      <c r="H167" s="37"/>
      <c r="I167" s="169"/>
      <c r="J167" s="37"/>
      <c r="K167" s="37"/>
      <c r="L167" s="40"/>
      <c r="M167" s="216"/>
      <c r="N167" s="217"/>
      <c r="O167" s="72"/>
      <c r="P167" s="72"/>
      <c r="Q167" s="72"/>
      <c r="R167" s="72"/>
      <c r="S167" s="72"/>
      <c r="T167" s="73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7" t="s">
        <v>148</v>
      </c>
      <c r="AU167" s="17" t="s">
        <v>88</v>
      </c>
    </row>
    <row r="168" spans="1:65" s="2" customFormat="1" ht="16.5" customHeight="1">
      <c r="A168" s="35"/>
      <c r="B168" s="36"/>
      <c r="C168" s="201" t="s">
        <v>7</v>
      </c>
      <c r="D168" s="201" t="s">
        <v>142</v>
      </c>
      <c r="E168" s="202" t="s">
        <v>237</v>
      </c>
      <c r="F168" s="203" t="s">
        <v>238</v>
      </c>
      <c r="G168" s="204" t="s">
        <v>145</v>
      </c>
      <c r="H168" s="205">
        <v>1</v>
      </c>
      <c r="I168" s="206"/>
      <c r="J168" s="207">
        <f>ROUND(I168*H168,2)</f>
        <v>0</v>
      </c>
      <c r="K168" s="203" t="s">
        <v>1</v>
      </c>
      <c r="L168" s="40"/>
      <c r="M168" s="208" t="s">
        <v>1</v>
      </c>
      <c r="N168" s="209" t="s">
        <v>44</v>
      </c>
      <c r="O168" s="72"/>
      <c r="P168" s="210">
        <f>O168*H168</f>
        <v>0</v>
      </c>
      <c r="Q168" s="210">
        <v>0</v>
      </c>
      <c r="R168" s="210">
        <f>Q168*H168</f>
        <v>0</v>
      </c>
      <c r="S168" s="210">
        <v>0</v>
      </c>
      <c r="T168" s="211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12" t="s">
        <v>146</v>
      </c>
      <c r="AT168" s="212" t="s">
        <v>142</v>
      </c>
      <c r="AU168" s="212" t="s">
        <v>88</v>
      </c>
      <c r="AY168" s="17" t="s">
        <v>139</v>
      </c>
      <c r="BE168" s="213">
        <f>IF(N168="základní",J168,0)</f>
        <v>0</v>
      </c>
      <c r="BF168" s="213">
        <f>IF(N168="snížená",J168,0)</f>
        <v>0</v>
      </c>
      <c r="BG168" s="213">
        <f>IF(N168="zákl. přenesená",J168,0)</f>
        <v>0</v>
      </c>
      <c r="BH168" s="213">
        <f>IF(N168="sníž. přenesená",J168,0)</f>
        <v>0</v>
      </c>
      <c r="BI168" s="213">
        <f>IF(N168="nulová",J168,0)</f>
        <v>0</v>
      </c>
      <c r="BJ168" s="17" t="s">
        <v>86</v>
      </c>
      <c r="BK168" s="213">
        <f>ROUND(I168*H168,2)</f>
        <v>0</v>
      </c>
      <c r="BL168" s="17" t="s">
        <v>146</v>
      </c>
      <c r="BM168" s="212" t="s">
        <v>239</v>
      </c>
    </row>
    <row r="169" spans="1:65" s="2" customFormat="1" ht="16.5" customHeight="1">
      <c r="A169" s="35"/>
      <c r="B169" s="36"/>
      <c r="C169" s="201" t="s">
        <v>240</v>
      </c>
      <c r="D169" s="201" t="s">
        <v>142</v>
      </c>
      <c r="E169" s="202" t="s">
        <v>241</v>
      </c>
      <c r="F169" s="203" t="s">
        <v>242</v>
      </c>
      <c r="G169" s="204" t="s">
        <v>199</v>
      </c>
      <c r="H169" s="205">
        <v>180</v>
      </c>
      <c r="I169" s="206"/>
      <c r="J169" s="207">
        <f>ROUND(I169*H169,2)</f>
        <v>0</v>
      </c>
      <c r="K169" s="203" t="s">
        <v>1</v>
      </c>
      <c r="L169" s="40"/>
      <c r="M169" s="208" t="s">
        <v>1</v>
      </c>
      <c r="N169" s="209" t="s">
        <v>44</v>
      </c>
      <c r="O169" s="72"/>
      <c r="P169" s="210">
        <f>O169*H169</f>
        <v>0</v>
      </c>
      <c r="Q169" s="210">
        <v>0</v>
      </c>
      <c r="R169" s="210">
        <f>Q169*H169</f>
        <v>0</v>
      </c>
      <c r="S169" s="210">
        <v>0</v>
      </c>
      <c r="T169" s="211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12" t="s">
        <v>146</v>
      </c>
      <c r="AT169" s="212" t="s">
        <v>142</v>
      </c>
      <c r="AU169" s="212" t="s">
        <v>88</v>
      </c>
      <c r="AY169" s="17" t="s">
        <v>139</v>
      </c>
      <c r="BE169" s="213">
        <f>IF(N169="základní",J169,0)</f>
        <v>0</v>
      </c>
      <c r="BF169" s="213">
        <f>IF(N169="snížená",J169,0)</f>
        <v>0</v>
      </c>
      <c r="BG169" s="213">
        <f>IF(N169="zákl. přenesená",J169,0)</f>
        <v>0</v>
      </c>
      <c r="BH169" s="213">
        <f>IF(N169="sníž. přenesená",J169,0)</f>
        <v>0</v>
      </c>
      <c r="BI169" s="213">
        <f>IF(N169="nulová",J169,0)</f>
        <v>0</v>
      </c>
      <c r="BJ169" s="17" t="s">
        <v>86</v>
      </c>
      <c r="BK169" s="213">
        <f>ROUND(I169*H169,2)</f>
        <v>0</v>
      </c>
      <c r="BL169" s="17" t="s">
        <v>146</v>
      </c>
      <c r="BM169" s="212" t="s">
        <v>243</v>
      </c>
    </row>
    <row r="170" spans="1:65" s="2" customFormat="1" ht="39">
      <c r="A170" s="35"/>
      <c r="B170" s="36"/>
      <c r="C170" s="37"/>
      <c r="D170" s="214" t="s">
        <v>148</v>
      </c>
      <c r="E170" s="37"/>
      <c r="F170" s="215" t="s">
        <v>244</v>
      </c>
      <c r="G170" s="37"/>
      <c r="H170" s="37"/>
      <c r="I170" s="169"/>
      <c r="J170" s="37"/>
      <c r="K170" s="37"/>
      <c r="L170" s="40"/>
      <c r="M170" s="216"/>
      <c r="N170" s="217"/>
      <c r="O170" s="72"/>
      <c r="P170" s="72"/>
      <c r="Q170" s="72"/>
      <c r="R170" s="72"/>
      <c r="S170" s="72"/>
      <c r="T170" s="73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7" t="s">
        <v>148</v>
      </c>
      <c r="AU170" s="17" t="s">
        <v>88</v>
      </c>
    </row>
    <row r="171" spans="1:65" s="2" customFormat="1" ht="16.5" customHeight="1">
      <c r="A171" s="35"/>
      <c r="B171" s="36"/>
      <c r="C171" s="201" t="s">
        <v>245</v>
      </c>
      <c r="D171" s="201" t="s">
        <v>142</v>
      </c>
      <c r="E171" s="202" t="s">
        <v>246</v>
      </c>
      <c r="F171" s="203" t="s">
        <v>247</v>
      </c>
      <c r="G171" s="204" t="s">
        <v>199</v>
      </c>
      <c r="H171" s="205">
        <v>200</v>
      </c>
      <c r="I171" s="206"/>
      <c r="J171" s="207">
        <f>ROUND(I171*H171,2)</f>
        <v>0</v>
      </c>
      <c r="K171" s="203" t="s">
        <v>1</v>
      </c>
      <c r="L171" s="40"/>
      <c r="M171" s="208" t="s">
        <v>1</v>
      </c>
      <c r="N171" s="209" t="s">
        <v>44</v>
      </c>
      <c r="O171" s="72"/>
      <c r="P171" s="210">
        <f>O171*H171</f>
        <v>0</v>
      </c>
      <c r="Q171" s="210">
        <v>0</v>
      </c>
      <c r="R171" s="210">
        <f>Q171*H171</f>
        <v>0</v>
      </c>
      <c r="S171" s="210">
        <v>0</v>
      </c>
      <c r="T171" s="211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12" t="s">
        <v>146</v>
      </c>
      <c r="AT171" s="212" t="s">
        <v>142</v>
      </c>
      <c r="AU171" s="212" t="s">
        <v>88</v>
      </c>
      <c r="AY171" s="17" t="s">
        <v>139</v>
      </c>
      <c r="BE171" s="213">
        <f>IF(N171="základní",J171,0)</f>
        <v>0</v>
      </c>
      <c r="BF171" s="213">
        <f>IF(N171="snížená",J171,0)</f>
        <v>0</v>
      </c>
      <c r="BG171" s="213">
        <f>IF(N171="zákl. přenesená",J171,0)</f>
        <v>0</v>
      </c>
      <c r="BH171" s="213">
        <f>IF(N171="sníž. přenesená",J171,0)</f>
        <v>0</v>
      </c>
      <c r="BI171" s="213">
        <f>IF(N171="nulová",J171,0)</f>
        <v>0</v>
      </c>
      <c r="BJ171" s="17" t="s">
        <v>86</v>
      </c>
      <c r="BK171" s="213">
        <f>ROUND(I171*H171,2)</f>
        <v>0</v>
      </c>
      <c r="BL171" s="17" t="s">
        <v>146</v>
      </c>
      <c r="BM171" s="212" t="s">
        <v>248</v>
      </c>
    </row>
    <row r="172" spans="1:65" s="2" customFormat="1" ht="39">
      <c r="A172" s="35"/>
      <c r="B172" s="36"/>
      <c r="C172" s="37"/>
      <c r="D172" s="214" t="s">
        <v>148</v>
      </c>
      <c r="E172" s="37"/>
      <c r="F172" s="215" t="s">
        <v>244</v>
      </c>
      <c r="G172" s="37"/>
      <c r="H172" s="37"/>
      <c r="I172" s="169"/>
      <c r="J172" s="37"/>
      <c r="K172" s="37"/>
      <c r="L172" s="40"/>
      <c r="M172" s="216"/>
      <c r="N172" s="217"/>
      <c r="O172" s="72"/>
      <c r="P172" s="72"/>
      <c r="Q172" s="72"/>
      <c r="R172" s="72"/>
      <c r="S172" s="72"/>
      <c r="T172" s="73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7" t="s">
        <v>148</v>
      </c>
      <c r="AU172" s="17" t="s">
        <v>88</v>
      </c>
    </row>
    <row r="173" spans="1:65" s="2" customFormat="1" ht="16.5" customHeight="1">
      <c r="A173" s="35"/>
      <c r="B173" s="36"/>
      <c r="C173" s="201" t="s">
        <v>249</v>
      </c>
      <c r="D173" s="201" t="s">
        <v>142</v>
      </c>
      <c r="E173" s="202" t="s">
        <v>250</v>
      </c>
      <c r="F173" s="203" t="s">
        <v>251</v>
      </c>
      <c r="G173" s="204" t="s">
        <v>199</v>
      </c>
      <c r="H173" s="205">
        <v>240</v>
      </c>
      <c r="I173" s="206"/>
      <c r="J173" s="207">
        <f>ROUND(I173*H173,2)</f>
        <v>0</v>
      </c>
      <c r="K173" s="203" t="s">
        <v>1</v>
      </c>
      <c r="L173" s="40"/>
      <c r="M173" s="208" t="s">
        <v>1</v>
      </c>
      <c r="N173" s="209" t="s">
        <v>44</v>
      </c>
      <c r="O173" s="72"/>
      <c r="P173" s="210">
        <f>O173*H173</f>
        <v>0</v>
      </c>
      <c r="Q173" s="210">
        <v>0</v>
      </c>
      <c r="R173" s="210">
        <f>Q173*H173</f>
        <v>0</v>
      </c>
      <c r="S173" s="210">
        <v>0</v>
      </c>
      <c r="T173" s="211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12" t="s">
        <v>146</v>
      </c>
      <c r="AT173" s="212" t="s">
        <v>142</v>
      </c>
      <c r="AU173" s="212" t="s">
        <v>88</v>
      </c>
      <c r="AY173" s="17" t="s">
        <v>139</v>
      </c>
      <c r="BE173" s="213">
        <f>IF(N173="základní",J173,0)</f>
        <v>0</v>
      </c>
      <c r="BF173" s="213">
        <f>IF(N173="snížená",J173,0)</f>
        <v>0</v>
      </c>
      <c r="BG173" s="213">
        <f>IF(N173="zákl. přenesená",J173,0)</f>
        <v>0</v>
      </c>
      <c r="BH173" s="213">
        <f>IF(N173="sníž. přenesená",J173,0)</f>
        <v>0</v>
      </c>
      <c r="BI173" s="213">
        <f>IF(N173="nulová",J173,0)</f>
        <v>0</v>
      </c>
      <c r="BJ173" s="17" t="s">
        <v>86</v>
      </c>
      <c r="BK173" s="213">
        <f>ROUND(I173*H173,2)</f>
        <v>0</v>
      </c>
      <c r="BL173" s="17" t="s">
        <v>146</v>
      </c>
      <c r="BM173" s="212" t="s">
        <v>252</v>
      </c>
    </row>
    <row r="174" spans="1:65" s="2" customFormat="1" ht="29.25">
      <c r="A174" s="35"/>
      <c r="B174" s="36"/>
      <c r="C174" s="37"/>
      <c r="D174" s="214" t="s">
        <v>148</v>
      </c>
      <c r="E174" s="37"/>
      <c r="F174" s="215" t="s">
        <v>253</v>
      </c>
      <c r="G174" s="37"/>
      <c r="H174" s="37"/>
      <c r="I174" s="169"/>
      <c r="J174" s="37"/>
      <c r="K174" s="37"/>
      <c r="L174" s="40"/>
      <c r="M174" s="216"/>
      <c r="N174" s="217"/>
      <c r="O174" s="72"/>
      <c r="P174" s="72"/>
      <c r="Q174" s="72"/>
      <c r="R174" s="72"/>
      <c r="S174" s="72"/>
      <c r="T174" s="73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7" t="s">
        <v>148</v>
      </c>
      <c r="AU174" s="17" t="s">
        <v>88</v>
      </c>
    </row>
    <row r="175" spans="1:65" s="13" customFormat="1" ht="11.25">
      <c r="B175" s="218"/>
      <c r="C175" s="219"/>
      <c r="D175" s="214" t="s">
        <v>254</v>
      </c>
      <c r="E175" s="220" t="s">
        <v>1</v>
      </c>
      <c r="F175" s="221" t="s">
        <v>255</v>
      </c>
      <c r="G175" s="219"/>
      <c r="H175" s="222">
        <v>240</v>
      </c>
      <c r="I175" s="223"/>
      <c r="J175" s="219"/>
      <c r="K175" s="219"/>
      <c r="L175" s="224"/>
      <c r="M175" s="225"/>
      <c r="N175" s="226"/>
      <c r="O175" s="226"/>
      <c r="P175" s="226"/>
      <c r="Q175" s="226"/>
      <c r="R175" s="226"/>
      <c r="S175" s="226"/>
      <c r="T175" s="227"/>
      <c r="AT175" s="228" t="s">
        <v>254</v>
      </c>
      <c r="AU175" s="228" t="s">
        <v>88</v>
      </c>
      <c r="AV175" s="13" t="s">
        <v>88</v>
      </c>
      <c r="AW175" s="13" t="s">
        <v>35</v>
      </c>
      <c r="AX175" s="13" t="s">
        <v>86</v>
      </c>
      <c r="AY175" s="228" t="s">
        <v>139</v>
      </c>
    </row>
    <row r="176" spans="1:65" s="2" customFormat="1" ht="16.5" customHeight="1">
      <c r="A176" s="35"/>
      <c r="B176" s="36"/>
      <c r="C176" s="201" t="s">
        <v>256</v>
      </c>
      <c r="D176" s="201" t="s">
        <v>142</v>
      </c>
      <c r="E176" s="202" t="s">
        <v>257</v>
      </c>
      <c r="F176" s="203" t="s">
        <v>258</v>
      </c>
      <c r="G176" s="204" t="s">
        <v>199</v>
      </c>
      <c r="H176" s="205">
        <v>384</v>
      </c>
      <c r="I176" s="206"/>
      <c r="J176" s="207">
        <f>ROUND(I176*H176,2)</f>
        <v>0</v>
      </c>
      <c r="K176" s="203" t="s">
        <v>1</v>
      </c>
      <c r="L176" s="40"/>
      <c r="M176" s="208" t="s">
        <v>1</v>
      </c>
      <c r="N176" s="209" t="s">
        <v>44</v>
      </c>
      <c r="O176" s="72"/>
      <c r="P176" s="210">
        <f>O176*H176</f>
        <v>0</v>
      </c>
      <c r="Q176" s="210">
        <v>0</v>
      </c>
      <c r="R176" s="210">
        <f>Q176*H176</f>
        <v>0</v>
      </c>
      <c r="S176" s="210">
        <v>0</v>
      </c>
      <c r="T176" s="211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12" t="s">
        <v>146</v>
      </c>
      <c r="AT176" s="212" t="s">
        <v>142</v>
      </c>
      <c r="AU176" s="212" t="s">
        <v>88</v>
      </c>
      <c r="AY176" s="17" t="s">
        <v>139</v>
      </c>
      <c r="BE176" s="213">
        <f>IF(N176="základní",J176,0)</f>
        <v>0</v>
      </c>
      <c r="BF176" s="213">
        <f>IF(N176="snížená",J176,0)</f>
        <v>0</v>
      </c>
      <c r="BG176" s="213">
        <f>IF(N176="zákl. přenesená",J176,0)</f>
        <v>0</v>
      </c>
      <c r="BH176" s="213">
        <f>IF(N176="sníž. přenesená",J176,0)</f>
        <v>0</v>
      </c>
      <c r="BI176" s="213">
        <f>IF(N176="nulová",J176,0)</f>
        <v>0</v>
      </c>
      <c r="BJ176" s="17" t="s">
        <v>86</v>
      </c>
      <c r="BK176" s="213">
        <f>ROUND(I176*H176,2)</f>
        <v>0</v>
      </c>
      <c r="BL176" s="17" t="s">
        <v>146</v>
      </c>
      <c r="BM176" s="212" t="s">
        <v>259</v>
      </c>
    </row>
    <row r="177" spans="1:65" s="2" customFormat="1" ht="19.5">
      <c r="A177" s="35"/>
      <c r="B177" s="36"/>
      <c r="C177" s="37"/>
      <c r="D177" s="214" t="s">
        <v>148</v>
      </c>
      <c r="E177" s="37"/>
      <c r="F177" s="215" t="s">
        <v>260</v>
      </c>
      <c r="G177" s="37"/>
      <c r="H177" s="37"/>
      <c r="I177" s="169"/>
      <c r="J177" s="37"/>
      <c r="K177" s="37"/>
      <c r="L177" s="40"/>
      <c r="M177" s="216"/>
      <c r="N177" s="217"/>
      <c r="O177" s="72"/>
      <c r="P177" s="72"/>
      <c r="Q177" s="72"/>
      <c r="R177" s="72"/>
      <c r="S177" s="72"/>
      <c r="T177" s="73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7" t="s">
        <v>148</v>
      </c>
      <c r="AU177" s="17" t="s">
        <v>88</v>
      </c>
    </row>
    <row r="178" spans="1:65" s="13" customFormat="1" ht="11.25">
      <c r="B178" s="218"/>
      <c r="C178" s="219"/>
      <c r="D178" s="214" t="s">
        <v>254</v>
      </c>
      <c r="E178" s="220" t="s">
        <v>1</v>
      </c>
      <c r="F178" s="221" t="s">
        <v>261</v>
      </c>
      <c r="G178" s="219"/>
      <c r="H178" s="222">
        <v>384</v>
      </c>
      <c r="I178" s="223"/>
      <c r="J178" s="219"/>
      <c r="K178" s="219"/>
      <c r="L178" s="224"/>
      <c r="M178" s="225"/>
      <c r="N178" s="226"/>
      <c r="O178" s="226"/>
      <c r="P178" s="226"/>
      <c r="Q178" s="226"/>
      <c r="R178" s="226"/>
      <c r="S178" s="226"/>
      <c r="T178" s="227"/>
      <c r="AT178" s="228" t="s">
        <v>254</v>
      </c>
      <c r="AU178" s="228" t="s">
        <v>88</v>
      </c>
      <c r="AV178" s="13" t="s">
        <v>88</v>
      </c>
      <c r="AW178" s="13" t="s">
        <v>35</v>
      </c>
      <c r="AX178" s="13" t="s">
        <v>86</v>
      </c>
      <c r="AY178" s="228" t="s">
        <v>139</v>
      </c>
    </row>
    <row r="179" spans="1:65" s="12" customFormat="1" ht="22.9" customHeight="1">
      <c r="B179" s="185"/>
      <c r="C179" s="186"/>
      <c r="D179" s="187" t="s">
        <v>78</v>
      </c>
      <c r="E179" s="199" t="s">
        <v>262</v>
      </c>
      <c r="F179" s="199" t="s">
        <v>263</v>
      </c>
      <c r="G179" s="186"/>
      <c r="H179" s="186"/>
      <c r="I179" s="189"/>
      <c r="J179" s="200">
        <f>BK179</f>
        <v>0</v>
      </c>
      <c r="K179" s="186"/>
      <c r="L179" s="191"/>
      <c r="M179" s="192"/>
      <c r="N179" s="193"/>
      <c r="O179" s="193"/>
      <c r="P179" s="194">
        <f>SUM(P180:P191)</f>
        <v>0</v>
      </c>
      <c r="Q179" s="193"/>
      <c r="R179" s="194">
        <f>SUM(R180:R191)</f>
        <v>0</v>
      </c>
      <c r="S179" s="193"/>
      <c r="T179" s="195">
        <f>SUM(T180:T191)</f>
        <v>0</v>
      </c>
      <c r="AR179" s="196" t="s">
        <v>138</v>
      </c>
      <c r="AT179" s="197" t="s">
        <v>78</v>
      </c>
      <c r="AU179" s="197" t="s">
        <v>86</v>
      </c>
      <c r="AY179" s="196" t="s">
        <v>139</v>
      </c>
      <c r="BK179" s="198">
        <f>SUM(BK180:BK191)</f>
        <v>0</v>
      </c>
    </row>
    <row r="180" spans="1:65" s="2" customFormat="1" ht="16.5" customHeight="1">
      <c r="A180" s="35"/>
      <c r="B180" s="36"/>
      <c r="C180" s="201" t="s">
        <v>264</v>
      </c>
      <c r="D180" s="201" t="s">
        <v>142</v>
      </c>
      <c r="E180" s="202" t="s">
        <v>265</v>
      </c>
      <c r="F180" s="203" t="s">
        <v>266</v>
      </c>
      <c r="G180" s="204" t="s">
        <v>145</v>
      </c>
      <c r="H180" s="205">
        <v>1</v>
      </c>
      <c r="I180" s="206"/>
      <c r="J180" s="207">
        <f>ROUND(I180*H180,2)</f>
        <v>0</v>
      </c>
      <c r="K180" s="203" t="s">
        <v>1</v>
      </c>
      <c r="L180" s="40"/>
      <c r="M180" s="208" t="s">
        <v>1</v>
      </c>
      <c r="N180" s="209" t="s">
        <v>44</v>
      </c>
      <c r="O180" s="72"/>
      <c r="P180" s="210">
        <f>O180*H180</f>
        <v>0</v>
      </c>
      <c r="Q180" s="210">
        <v>0</v>
      </c>
      <c r="R180" s="210">
        <f>Q180*H180</f>
        <v>0</v>
      </c>
      <c r="S180" s="210">
        <v>0</v>
      </c>
      <c r="T180" s="211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12" t="s">
        <v>146</v>
      </c>
      <c r="AT180" s="212" t="s">
        <v>142</v>
      </c>
      <c r="AU180" s="212" t="s">
        <v>88</v>
      </c>
      <c r="AY180" s="17" t="s">
        <v>139</v>
      </c>
      <c r="BE180" s="213">
        <f>IF(N180="základní",J180,0)</f>
        <v>0</v>
      </c>
      <c r="BF180" s="213">
        <f>IF(N180="snížená",J180,0)</f>
        <v>0</v>
      </c>
      <c r="BG180" s="213">
        <f>IF(N180="zákl. přenesená",J180,0)</f>
        <v>0</v>
      </c>
      <c r="BH180" s="213">
        <f>IF(N180="sníž. přenesená",J180,0)</f>
        <v>0</v>
      </c>
      <c r="BI180" s="213">
        <f>IF(N180="nulová",J180,0)</f>
        <v>0</v>
      </c>
      <c r="BJ180" s="17" t="s">
        <v>86</v>
      </c>
      <c r="BK180" s="213">
        <f>ROUND(I180*H180,2)</f>
        <v>0</v>
      </c>
      <c r="BL180" s="17" t="s">
        <v>146</v>
      </c>
      <c r="BM180" s="212" t="s">
        <v>267</v>
      </c>
    </row>
    <row r="181" spans="1:65" s="2" customFormat="1" ht="16.5" customHeight="1">
      <c r="A181" s="35"/>
      <c r="B181" s="36"/>
      <c r="C181" s="201" t="s">
        <v>268</v>
      </c>
      <c r="D181" s="201" t="s">
        <v>142</v>
      </c>
      <c r="E181" s="202" t="s">
        <v>269</v>
      </c>
      <c r="F181" s="203" t="s">
        <v>270</v>
      </c>
      <c r="G181" s="204" t="s">
        <v>145</v>
      </c>
      <c r="H181" s="205">
        <v>1</v>
      </c>
      <c r="I181" s="206"/>
      <c r="J181" s="207">
        <f>ROUND(I181*H181,2)</f>
        <v>0</v>
      </c>
      <c r="K181" s="203" t="s">
        <v>1</v>
      </c>
      <c r="L181" s="40"/>
      <c r="M181" s="208" t="s">
        <v>1</v>
      </c>
      <c r="N181" s="209" t="s">
        <v>44</v>
      </c>
      <c r="O181" s="72"/>
      <c r="P181" s="210">
        <f>O181*H181</f>
        <v>0</v>
      </c>
      <c r="Q181" s="210">
        <v>0</v>
      </c>
      <c r="R181" s="210">
        <f>Q181*H181</f>
        <v>0</v>
      </c>
      <c r="S181" s="210">
        <v>0</v>
      </c>
      <c r="T181" s="211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12" t="s">
        <v>146</v>
      </c>
      <c r="AT181" s="212" t="s">
        <v>142</v>
      </c>
      <c r="AU181" s="212" t="s">
        <v>88</v>
      </c>
      <c r="AY181" s="17" t="s">
        <v>139</v>
      </c>
      <c r="BE181" s="213">
        <f>IF(N181="základní",J181,0)</f>
        <v>0</v>
      </c>
      <c r="BF181" s="213">
        <f>IF(N181="snížená",J181,0)</f>
        <v>0</v>
      </c>
      <c r="BG181" s="213">
        <f>IF(N181="zákl. přenesená",J181,0)</f>
        <v>0</v>
      </c>
      <c r="BH181" s="213">
        <f>IF(N181="sníž. přenesená",J181,0)</f>
        <v>0</v>
      </c>
      <c r="BI181" s="213">
        <f>IF(N181="nulová",J181,0)</f>
        <v>0</v>
      </c>
      <c r="BJ181" s="17" t="s">
        <v>86</v>
      </c>
      <c r="BK181" s="213">
        <f>ROUND(I181*H181,2)</f>
        <v>0</v>
      </c>
      <c r="BL181" s="17" t="s">
        <v>146</v>
      </c>
      <c r="BM181" s="212" t="s">
        <v>271</v>
      </c>
    </row>
    <row r="182" spans="1:65" s="2" customFormat="1" ht="39">
      <c r="A182" s="35"/>
      <c r="B182" s="36"/>
      <c r="C182" s="37"/>
      <c r="D182" s="214" t="s">
        <v>148</v>
      </c>
      <c r="E182" s="37"/>
      <c r="F182" s="215" t="s">
        <v>272</v>
      </c>
      <c r="G182" s="37"/>
      <c r="H182" s="37"/>
      <c r="I182" s="169"/>
      <c r="J182" s="37"/>
      <c r="K182" s="37"/>
      <c r="L182" s="40"/>
      <c r="M182" s="216"/>
      <c r="N182" s="217"/>
      <c r="O182" s="72"/>
      <c r="P182" s="72"/>
      <c r="Q182" s="72"/>
      <c r="R182" s="72"/>
      <c r="S182" s="72"/>
      <c r="T182" s="73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7" t="s">
        <v>148</v>
      </c>
      <c r="AU182" s="17" t="s">
        <v>88</v>
      </c>
    </row>
    <row r="183" spans="1:65" s="2" customFormat="1" ht="16.5" customHeight="1">
      <c r="A183" s="35"/>
      <c r="B183" s="36"/>
      <c r="C183" s="201" t="s">
        <v>273</v>
      </c>
      <c r="D183" s="201" t="s">
        <v>142</v>
      </c>
      <c r="E183" s="202" t="s">
        <v>274</v>
      </c>
      <c r="F183" s="203" t="s">
        <v>275</v>
      </c>
      <c r="G183" s="204" t="s">
        <v>145</v>
      </c>
      <c r="H183" s="205">
        <v>1</v>
      </c>
      <c r="I183" s="206"/>
      <c r="J183" s="207">
        <f>ROUND(I183*H183,2)</f>
        <v>0</v>
      </c>
      <c r="K183" s="203" t="s">
        <v>1</v>
      </c>
      <c r="L183" s="40"/>
      <c r="M183" s="208" t="s">
        <v>1</v>
      </c>
      <c r="N183" s="209" t="s">
        <v>44</v>
      </c>
      <c r="O183" s="72"/>
      <c r="P183" s="210">
        <f>O183*H183</f>
        <v>0</v>
      </c>
      <c r="Q183" s="210">
        <v>0</v>
      </c>
      <c r="R183" s="210">
        <f>Q183*H183</f>
        <v>0</v>
      </c>
      <c r="S183" s="210">
        <v>0</v>
      </c>
      <c r="T183" s="211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12" t="s">
        <v>146</v>
      </c>
      <c r="AT183" s="212" t="s">
        <v>142</v>
      </c>
      <c r="AU183" s="212" t="s">
        <v>88</v>
      </c>
      <c r="AY183" s="17" t="s">
        <v>139</v>
      </c>
      <c r="BE183" s="213">
        <f>IF(N183="základní",J183,0)</f>
        <v>0</v>
      </c>
      <c r="BF183" s="213">
        <f>IF(N183="snížená",J183,0)</f>
        <v>0</v>
      </c>
      <c r="BG183" s="213">
        <f>IF(N183="zákl. přenesená",J183,0)</f>
        <v>0</v>
      </c>
      <c r="BH183" s="213">
        <f>IF(N183="sníž. přenesená",J183,0)</f>
        <v>0</v>
      </c>
      <c r="BI183" s="213">
        <f>IF(N183="nulová",J183,0)</f>
        <v>0</v>
      </c>
      <c r="BJ183" s="17" t="s">
        <v>86</v>
      </c>
      <c r="BK183" s="213">
        <f>ROUND(I183*H183,2)</f>
        <v>0</v>
      </c>
      <c r="BL183" s="17" t="s">
        <v>146</v>
      </c>
      <c r="BM183" s="212" t="s">
        <v>276</v>
      </c>
    </row>
    <row r="184" spans="1:65" s="2" customFormat="1" ht="29.25">
      <c r="A184" s="35"/>
      <c r="B184" s="36"/>
      <c r="C184" s="37"/>
      <c r="D184" s="214" t="s">
        <v>148</v>
      </c>
      <c r="E184" s="37"/>
      <c r="F184" s="215" t="s">
        <v>277</v>
      </c>
      <c r="G184" s="37"/>
      <c r="H184" s="37"/>
      <c r="I184" s="169"/>
      <c r="J184" s="37"/>
      <c r="K184" s="37"/>
      <c r="L184" s="40"/>
      <c r="M184" s="216"/>
      <c r="N184" s="217"/>
      <c r="O184" s="72"/>
      <c r="P184" s="72"/>
      <c r="Q184" s="72"/>
      <c r="R184" s="72"/>
      <c r="S184" s="72"/>
      <c r="T184" s="73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7" t="s">
        <v>148</v>
      </c>
      <c r="AU184" s="17" t="s">
        <v>88</v>
      </c>
    </row>
    <row r="185" spans="1:65" s="2" customFormat="1" ht="16.5" customHeight="1">
      <c r="A185" s="35"/>
      <c r="B185" s="36"/>
      <c r="C185" s="201" t="s">
        <v>278</v>
      </c>
      <c r="D185" s="201" t="s">
        <v>142</v>
      </c>
      <c r="E185" s="202" t="s">
        <v>279</v>
      </c>
      <c r="F185" s="203" t="s">
        <v>280</v>
      </c>
      <c r="G185" s="204" t="s">
        <v>145</v>
      </c>
      <c r="H185" s="205">
        <v>1</v>
      </c>
      <c r="I185" s="206"/>
      <c r="J185" s="207">
        <f>ROUND(I185*H185,2)</f>
        <v>0</v>
      </c>
      <c r="K185" s="203" t="s">
        <v>1</v>
      </c>
      <c r="L185" s="40"/>
      <c r="M185" s="208" t="s">
        <v>1</v>
      </c>
      <c r="N185" s="209" t="s">
        <v>44</v>
      </c>
      <c r="O185" s="72"/>
      <c r="P185" s="210">
        <f>O185*H185</f>
        <v>0</v>
      </c>
      <c r="Q185" s="210">
        <v>0</v>
      </c>
      <c r="R185" s="210">
        <f>Q185*H185</f>
        <v>0</v>
      </c>
      <c r="S185" s="210">
        <v>0</v>
      </c>
      <c r="T185" s="211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12" t="s">
        <v>146</v>
      </c>
      <c r="AT185" s="212" t="s">
        <v>142</v>
      </c>
      <c r="AU185" s="212" t="s">
        <v>88</v>
      </c>
      <c r="AY185" s="17" t="s">
        <v>139</v>
      </c>
      <c r="BE185" s="213">
        <f>IF(N185="základní",J185,0)</f>
        <v>0</v>
      </c>
      <c r="BF185" s="213">
        <f>IF(N185="snížená",J185,0)</f>
        <v>0</v>
      </c>
      <c r="BG185" s="213">
        <f>IF(N185="zákl. přenesená",J185,0)</f>
        <v>0</v>
      </c>
      <c r="BH185" s="213">
        <f>IF(N185="sníž. přenesená",J185,0)</f>
        <v>0</v>
      </c>
      <c r="BI185" s="213">
        <f>IF(N185="nulová",J185,0)</f>
        <v>0</v>
      </c>
      <c r="BJ185" s="17" t="s">
        <v>86</v>
      </c>
      <c r="BK185" s="213">
        <f>ROUND(I185*H185,2)</f>
        <v>0</v>
      </c>
      <c r="BL185" s="17" t="s">
        <v>146</v>
      </c>
      <c r="BM185" s="212" t="s">
        <v>281</v>
      </c>
    </row>
    <row r="186" spans="1:65" s="2" customFormat="1" ht="16.5" customHeight="1">
      <c r="A186" s="35"/>
      <c r="B186" s="36"/>
      <c r="C186" s="201" t="s">
        <v>282</v>
      </c>
      <c r="D186" s="201" t="s">
        <v>142</v>
      </c>
      <c r="E186" s="202" t="s">
        <v>283</v>
      </c>
      <c r="F186" s="203" t="s">
        <v>284</v>
      </c>
      <c r="G186" s="204" t="s">
        <v>145</v>
      </c>
      <c r="H186" s="205">
        <v>1</v>
      </c>
      <c r="I186" s="206"/>
      <c r="J186" s="207">
        <f>ROUND(I186*H186,2)</f>
        <v>0</v>
      </c>
      <c r="K186" s="203" t="s">
        <v>1</v>
      </c>
      <c r="L186" s="40"/>
      <c r="M186" s="208" t="s">
        <v>1</v>
      </c>
      <c r="N186" s="209" t="s">
        <v>44</v>
      </c>
      <c r="O186" s="72"/>
      <c r="P186" s="210">
        <f>O186*H186</f>
        <v>0</v>
      </c>
      <c r="Q186" s="210">
        <v>0</v>
      </c>
      <c r="R186" s="210">
        <f>Q186*H186</f>
        <v>0</v>
      </c>
      <c r="S186" s="210">
        <v>0</v>
      </c>
      <c r="T186" s="211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12" t="s">
        <v>146</v>
      </c>
      <c r="AT186" s="212" t="s">
        <v>142</v>
      </c>
      <c r="AU186" s="212" t="s">
        <v>88</v>
      </c>
      <c r="AY186" s="17" t="s">
        <v>139</v>
      </c>
      <c r="BE186" s="213">
        <f>IF(N186="základní",J186,0)</f>
        <v>0</v>
      </c>
      <c r="BF186" s="213">
        <f>IF(N186="snížená",J186,0)</f>
        <v>0</v>
      </c>
      <c r="BG186" s="213">
        <f>IF(N186="zákl. přenesená",J186,0)</f>
        <v>0</v>
      </c>
      <c r="BH186" s="213">
        <f>IF(N186="sníž. přenesená",J186,0)</f>
        <v>0</v>
      </c>
      <c r="BI186" s="213">
        <f>IF(N186="nulová",J186,0)</f>
        <v>0</v>
      </c>
      <c r="BJ186" s="17" t="s">
        <v>86</v>
      </c>
      <c r="BK186" s="213">
        <f>ROUND(I186*H186,2)</f>
        <v>0</v>
      </c>
      <c r="BL186" s="17" t="s">
        <v>146</v>
      </c>
      <c r="BM186" s="212" t="s">
        <v>285</v>
      </c>
    </row>
    <row r="187" spans="1:65" s="2" customFormat="1" ht="39">
      <c r="A187" s="35"/>
      <c r="B187" s="36"/>
      <c r="C187" s="37"/>
      <c r="D187" s="214" t="s">
        <v>148</v>
      </c>
      <c r="E187" s="37"/>
      <c r="F187" s="215" t="s">
        <v>286</v>
      </c>
      <c r="G187" s="37"/>
      <c r="H187" s="37"/>
      <c r="I187" s="169"/>
      <c r="J187" s="37"/>
      <c r="K187" s="37"/>
      <c r="L187" s="40"/>
      <c r="M187" s="216"/>
      <c r="N187" s="217"/>
      <c r="O187" s="72"/>
      <c r="P187" s="72"/>
      <c r="Q187" s="72"/>
      <c r="R187" s="72"/>
      <c r="S187" s="72"/>
      <c r="T187" s="73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7" t="s">
        <v>148</v>
      </c>
      <c r="AU187" s="17" t="s">
        <v>88</v>
      </c>
    </row>
    <row r="188" spans="1:65" s="2" customFormat="1" ht="16.5" customHeight="1">
      <c r="A188" s="35"/>
      <c r="B188" s="36"/>
      <c r="C188" s="201" t="s">
        <v>287</v>
      </c>
      <c r="D188" s="201" t="s">
        <v>142</v>
      </c>
      <c r="E188" s="202" t="s">
        <v>288</v>
      </c>
      <c r="F188" s="203" t="s">
        <v>289</v>
      </c>
      <c r="G188" s="204" t="s">
        <v>145</v>
      </c>
      <c r="H188" s="205">
        <v>1</v>
      </c>
      <c r="I188" s="206"/>
      <c r="J188" s="207">
        <f>ROUND(I188*H188,2)</f>
        <v>0</v>
      </c>
      <c r="K188" s="203" t="s">
        <v>1</v>
      </c>
      <c r="L188" s="40"/>
      <c r="M188" s="208" t="s">
        <v>1</v>
      </c>
      <c r="N188" s="209" t="s">
        <v>44</v>
      </c>
      <c r="O188" s="72"/>
      <c r="P188" s="210">
        <f>O188*H188</f>
        <v>0</v>
      </c>
      <c r="Q188" s="210">
        <v>0</v>
      </c>
      <c r="R188" s="210">
        <f>Q188*H188</f>
        <v>0</v>
      </c>
      <c r="S188" s="210">
        <v>0</v>
      </c>
      <c r="T188" s="211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12" t="s">
        <v>146</v>
      </c>
      <c r="AT188" s="212" t="s">
        <v>142</v>
      </c>
      <c r="AU188" s="212" t="s">
        <v>88</v>
      </c>
      <c r="AY188" s="17" t="s">
        <v>139</v>
      </c>
      <c r="BE188" s="213">
        <f>IF(N188="základní",J188,0)</f>
        <v>0</v>
      </c>
      <c r="BF188" s="213">
        <f>IF(N188="snížená",J188,0)</f>
        <v>0</v>
      </c>
      <c r="BG188" s="213">
        <f>IF(N188="zákl. přenesená",J188,0)</f>
        <v>0</v>
      </c>
      <c r="BH188" s="213">
        <f>IF(N188="sníž. přenesená",J188,0)</f>
        <v>0</v>
      </c>
      <c r="BI188" s="213">
        <f>IF(N188="nulová",J188,0)</f>
        <v>0</v>
      </c>
      <c r="BJ188" s="17" t="s">
        <v>86</v>
      </c>
      <c r="BK188" s="213">
        <f>ROUND(I188*H188,2)</f>
        <v>0</v>
      </c>
      <c r="BL188" s="17" t="s">
        <v>146</v>
      </c>
      <c r="BM188" s="212" t="s">
        <v>290</v>
      </c>
    </row>
    <row r="189" spans="1:65" s="2" customFormat="1" ht="39">
      <c r="A189" s="35"/>
      <c r="B189" s="36"/>
      <c r="C189" s="37"/>
      <c r="D189" s="214" t="s">
        <v>148</v>
      </c>
      <c r="E189" s="37"/>
      <c r="F189" s="215" t="s">
        <v>291</v>
      </c>
      <c r="G189" s="37"/>
      <c r="H189" s="37"/>
      <c r="I189" s="169"/>
      <c r="J189" s="37"/>
      <c r="K189" s="37"/>
      <c r="L189" s="40"/>
      <c r="M189" s="216"/>
      <c r="N189" s="217"/>
      <c r="O189" s="72"/>
      <c r="P189" s="72"/>
      <c r="Q189" s="72"/>
      <c r="R189" s="72"/>
      <c r="S189" s="72"/>
      <c r="T189" s="73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7" t="s">
        <v>148</v>
      </c>
      <c r="AU189" s="17" t="s">
        <v>88</v>
      </c>
    </row>
    <row r="190" spans="1:65" s="2" customFormat="1" ht="16.5" customHeight="1">
      <c r="A190" s="35"/>
      <c r="B190" s="36"/>
      <c r="C190" s="201" t="s">
        <v>292</v>
      </c>
      <c r="D190" s="201" t="s">
        <v>142</v>
      </c>
      <c r="E190" s="202" t="s">
        <v>293</v>
      </c>
      <c r="F190" s="203" t="s">
        <v>294</v>
      </c>
      <c r="G190" s="204" t="s">
        <v>145</v>
      </c>
      <c r="H190" s="205">
        <v>1</v>
      </c>
      <c r="I190" s="206"/>
      <c r="J190" s="207">
        <f>ROUND(I190*H190,2)</f>
        <v>0</v>
      </c>
      <c r="K190" s="203" t="s">
        <v>1</v>
      </c>
      <c r="L190" s="40"/>
      <c r="M190" s="208" t="s">
        <v>1</v>
      </c>
      <c r="N190" s="209" t="s">
        <v>44</v>
      </c>
      <c r="O190" s="72"/>
      <c r="P190" s="210">
        <f>O190*H190</f>
        <v>0</v>
      </c>
      <c r="Q190" s="210">
        <v>0</v>
      </c>
      <c r="R190" s="210">
        <f>Q190*H190</f>
        <v>0</v>
      </c>
      <c r="S190" s="210">
        <v>0</v>
      </c>
      <c r="T190" s="211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12" t="s">
        <v>146</v>
      </c>
      <c r="AT190" s="212" t="s">
        <v>142</v>
      </c>
      <c r="AU190" s="212" t="s">
        <v>88</v>
      </c>
      <c r="AY190" s="17" t="s">
        <v>139</v>
      </c>
      <c r="BE190" s="213">
        <f>IF(N190="základní",J190,0)</f>
        <v>0</v>
      </c>
      <c r="BF190" s="213">
        <f>IF(N190="snížená",J190,0)</f>
        <v>0</v>
      </c>
      <c r="BG190" s="213">
        <f>IF(N190="zákl. přenesená",J190,0)</f>
        <v>0</v>
      </c>
      <c r="BH190" s="213">
        <f>IF(N190="sníž. přenesená",J190,0)</f>
        <v>0</v>
      </c>
      <c r="BI190" s="213">
        <f>IF(N190="nulová",J190,0)</f>
        <v>0</v>
      </c>
      <c r="BJ190" s="17" t="s">
        <v>86</v>
      </c>
      <c r="BK190" s="213">
        <f>ROUND(I190*H190,2)</f>
        <v>0</v>
      </c>
      <c r="BL190" s="17" t="s">
        <v>146</v>
      </c>
      <c r="BM190" s="212" t="s">
        <v>295</v>
      </c>
    </row>
    <row r="191" spans="1:65" s="2" customFormat="1" ht="16.5" customHeight="1">
      <c r="A191" s="35"/>
      <c r="B191" s="36"/>
      <c r="C191" s="201" t="s">
        <v>296</v>
      </c>
      <c r="D191" s="201" t="s">
        <v>142</v>
      </c>
      <c r="E191" s="202" t="s">
        <v>297</v>
      </c>
      <c r="F191" s="203" t="s">
        <v>298</v>
      </c>
      <c r="G191" s="204" t="s">
        <v>145</v>
      </c>
      <c r="H191" s="205">
        <v>1</v>
      </c>
      <c r="I191" s="206"/>
      <c r="J191" s="207">
        <f>ROUND(I191*H191,2)</f>
        <v>0</v>
      </c>
      <c r="K191" s="203" t="s">
        <v>1</v>
      </c>
      <c r="L191" s="40"/>
      <c r="M191" s="208" t="s">
        <v>1</v>
      </c>
      <c r="N191" s="209" t="s">
        <v>44</v>
      </c>
      <c r="O191" s="72"/>
      <c r="P191" s="210">
        <f>O191*H191</f>
        <v>0</v>
      </c>
      <c r="Q191" s="210">
        <v>0</v>
      </c>
      <c r="R191" s="210">
        <f>Q191*H191</f>
        <v>0</v>
      </c>
      <c r="S191" s="210">
        <v>0</v>
      </c>
      <c r="T191" s="211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12" t="s">
        <v>146</v>
      </c>
      <c r="AT191" s="212" t="s">
        <v>142</v>
      </c>
      <c r="AU191" s="212" t="s">
        <v>88</v>
      </c>
      <c r="AY191" s="17" t="s">
        <v>139</v>
      </c>
      <c r="BE191" s="213">
        <f>IF(N191="základní",J191,0)</f>
        <v>0</v>
      </c>
      <c r="BF191" s="213">
        <f>IF(N191="snížená",J191,0)</f>
        <v>0</v>
      </c>
      <c r="BG191" s="213">
        <f>IF(N191="zákl. přenesená",J191,0)</f>
        <v>0</v>
      </c>
      <c r="BH191" s="213">
        <f>IF(N191="sníž. přenesená",J191,0)</f>
        <v>0</v>
      </c>
      <c r="BI191" s="213">
        <f>IF(N191="nulová",J191,0)</f>
        <v>0</v>
      </c>
      <c r="BJ191" s="17" t="s">
        <v>86</v>
      </c>
      <c r="BK191" s="213">
        <f>ROUND(I191*H191,2)</f>
        <v>0</v>
      </c>
      <c r="BL191" s="17" t="s">
        <v>146</v>
      </c>
      <c r="BM191" s="212" t="s">
        <v>299</v>
      </c>
    </row>
    <row r="192" spans="1:65" s="12" customFormat="1" ht="22.9" customHeight="1">
      <c r="B192" s="185"/>
      <c r="C192" s="186"/>
      <c r="D192" s="187" t="s">
        <v>78</v>
      </c>
      <c r="E192" s="199" t="s">
        <v>300</v>
      </c>
      <c r="F192" s="199" t="s">
        <v>85</v>
      </c>
      <c r="G192" s="186"/>
      <c r="H192" s="186"/>
      <c r="I192" s="189"/>
      <c r="J192" s="200">
        <f>BK192</f>
        <v>0</v>
      </c>
      <c r="K192" s="186"/>
      <c r="L192" s="191"/>
      <c r="M192" s="192"/>
      <c r="N192" s="193"/>
      <c r="O192" s="193"/>
      <c r="P192" s="194">
        <f>SUM(P193:P196)</f>
        <v>0</v>
      </c>
      <c r="Q192" s="193"/>
      <c r="R192" s="194">
        <f>SUM(R193:R196)</f>
        <v>0</v>
      </c>
      <c r="S192" s="193"/>
      <c r="T192" s="195">
        <f>SUM(T193:T196)</f>
        <v>0</v>
      </c>
      <c r="AR192" s="196" t="s">
        <v>138</v>
      </c>
      <c r="AT192" s="197" t="s">
        <v>78</v>
      </c>
      <c r="AU192" s="197" t="s">
        <v>86</v>
      </c>
      <c r="AY192" s="196" t="s">
        <v>139</v>
      </c>
      <c r="BK192" s="198">
        <f>SUM(BK193:BK196)</f>
        <v>0</v>
      </c>
    </row>
    <row r="193" spans="1:65" s="2" customFormat="1" ht="24.2" customHeight="1">
      <c r="A193" s="35"/>
      <c r="B193" s="36"/>
      <c r="C193" s="201" t="s">
        <v>301</v>
      </c>
      <c r="D193" s="201" t="s">
        <v>142</v>
      </c>
      <c r="E193" s="202" t="s">
        <v>302</v>
      </c>
      <c r="F193" s="203" t="s">
        <v>303</v>
      </c>
      <c r="G193" s="204" t="s">
        <v>230</v>
      </c>
      <c r="H193" s="205">
        <v>3</v>
      </c>
      <c r="I193" s="206"/>
      <c r="J193" s="207">
        <f>ROUND(I193*H193,2)</f>
        <v>0</v>
      </c>
      <c r="K193" s="203" t="s">
        <v>1</v>
      </c>
      <c r="L193" s="40"/>
      <c r="M193" s="208" t="s">
        <v>1</v>
      </c>
      <c r="N193" s="209" t="s">
        <v>44</v>
      </c>
      <c r="O193" s="72"/>
      <c r="P193" s="210">
        <f>O193*H193</f>
        <v>0</v>
      </c>
      <c r="Q193" s="210">
        <v>0</v>
      </c>
      <c r="R193" s="210">
        <f>Q193*H193</f>
        <v>0</v>
      </c>
      <c r="S193" s="210">
        <v>0</v>
      </c>
      <c r="T193" s="211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12" t="s">
        <v>146</v>
      </c>
      <c r="AT193" s="212" t="s">
        <v>142</v>
      </c>
      <c r="AU193" s="212" t="s">
        <v>88</v>
      </c>
      <c r="AY193" s="17" t="s">
        <v>139</v>
      </c>
      <c r="BE193" s="213">
        <f>IF(N193="základní",J193,0)</f>
        <v>0</v>
      </c>
      <c r="BF193" s="213">
        <f>IF(N193="snížená",J193,0)</f>
        <v>0</v>
      </c>
      <c r="BG193" s="213">
        <f>IF(N193="zákl. přenesená",J193,0)</f>
        <v>0</v>
      </c>
      <c r="BH193" s="213">
        <f>IF(N193="sníž. přenesená",J193,0)</f>
        <v>0</v>
      </c>
      <c r="BI193" s="213">
        <f>IF(N193="nulová",J193,0)</f>
        <v>0</v>
      </c>
      <c r="BJ193" s="17" t="s">
        <v>86</v>
      </c>
      <c r="BK193" s="213">
        <f>ROUND(I193*H193,2)</f>
        <v>0</v>
      </c>
      <c r="BL193" s="17" t="s">
        <v>146</v>
      </c>
      <c r="BM193" s="212" t="s">
        <v>304</v>
      </c>
    </row>
    <row r="194" spans="1:65" s="2" customFormat="1" ht="19.5">
      <c r="A194" s="35"/>
      <c r="B194" s="36"/>
      <c r="C194" s="37"/>
      <c r="D194" s="214" t="s">
        <v>148</v>
      </c>
      <c r="E194" s="37"/>
      <c r="F194" s="215" t="s">
        <v>305</v>
      </c>
      <c r="G194" s="37"/>
      <c r="H194" s="37"/>
      <c r="I194" s="169"/>
      <c r="J194" s="37"/>
      <c r="K194" s="37"/>
      <c r="L194" s="40"/>
      <c r="M194" s="216"/>
      <c r="N194" s="217"/>
      <c r="O194" s="72"/>
      <c r="P194" s="72"/>
      <c r="Q194" s="72"/>
      <c r="R194" s="72"/>
      <c r="S194" s="72"/>
      <c r="T194" s="73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7" t="s">
        <v>148</v>
      </c>
      <c r="AU194" s="17" t="s">
        <v>88</v>
      </c>
    </row>
    <row r="195" spans="1:65" s="2" customFormat="1" ht="16.5" customHeight="1">
      <c r="A195" s="35"/>
      <c r="B195" s="36"/>
      <c r="C195" s="201" t="s">
        <v>306</v>
      </c>
      <c r="D195" s="201" t="s">
        <v>142</v>
      </c>
      <c r="E195" s="202" t="s">
        <v>307</v>
      </c>
      <c r="F195" s="203" t="s">
        <v>308</v>
      </c>
      <c r="G195" s="204" t="s">
        <v>145</v>
      </c>
      <c r="H195" s="205">
        <v>1</v>
      </c>
      <c r="I195" s="206"/>
      <c r="J195" s="207">
        <f>ROUND(I195*H195,2)</f>
        <v>0</v>
      </c>
      <c r="K195" s="203" t="s">
        <v>1</v>
      </c>
      <c r="L195" s="40"/>
      <c r="M195" s="208" t="s">
        <v>1</v>
      </c>
      <c r="N195" s="209" t="s">
        <v>44</v>
      </c>
      <c r="O195" s="72"/>
      <c r="P195" s="210">
        <f>O195*H195</f>
        <v>0</v>
      </c>
      <c r="Q195" s="210">
        <v>0</v>
      </c>
      <c r="R195" s="210">
        <f>Q195*H195</f>
        <v>0</v>
      </c>
      <c r="S195" s="210">
        <v>0</v>
      </c>
      <c r="T195" s="211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12" t="s">
        <v>146</v>
      </c>
      <c r="AT195" s="212" t="s">
        <v>142</v>
      </c>
      <c r="AU195" s="212" t="s">
        <v>88</v>
      </c>
      <c r="AY195" s="17" t="s">
        <v>139</v>
      </c>
      <c r="BE195" s="213">
        <f>IF(N195="základní",J195,0)</f>
        <v>0</v>
      </c>
      <c r="BF195" s="213">
        <f>IF(N195="snížená",J195,0)</f>
        <v>0</v>
      </c>
      <c r="BG195" s="213">
        <f>IF(N195="zákl. přenesená",J195,0)</f>
        <v>0</v>
      </c>
      <c r="BH195" s="213">
        <f>IF(N195="sníž. přenesená",J195,0)</f>
        <v>0</v>
      </c>
      <c r="BI195" s="213">
        <f>IF(N195="nulová",J195,0)</f>
        <v>0</v>
      </c>
      <c r="BJ195" s="17" t="s">
        <v>86</v>
      </c>
      <c r="BK195" s="213">
        <f>ROUND(I195*H195,2)</f>
        <v>0</v>
      </c>
      <c r="BL195" s="17" t="s">
        <v>146</v>
      </c>
      <c r="BM195" s="212" t="s">
        <v>309</v>
      </c>
    </row>
    <row r="196" spans="1:65" s="2" customFormat="1" ht="16.5" customHeight="1">
      <c r="A196" s="35"/>
      <c r="B196" s="36"/>
      <c r="C196" s="201" t="s">
        <v>310</v>
      </c>
      <c r="D196" s="201" t="s">
        <v>142</v>
      </c>
      <c r="E196" s="202" t="s">
        <v>311</v>
      </c>
      <c r="F196" s="203" t="s">
        <v>312</v>
      </c>
      <c r="G196" s="204" t="s">
        <v>313</v>
      </c>
      <c r="H196" s="205">
        <v>1</v>
      </c>
      <c r="I196" s="206"/>
      <c r="J196" s="207">
        <f>ROUND(I196*H196,2)</f>
        <v>0</v>
      </c>
      <c r="K196" s="203" t="s">
        <v>1</v>
      </c>
      <c r="L196" s="40"/>
      <c r="M196" s="229" t="s">
        <v>1</v>
      </c>
      <c r="N196" s="230" t="s">
        <v>44</v>
      </c>
      <c r="O196" s="231"/>
      <c r="P196" s="232">
        <f>O196*H196</f>
        <v>0</v>
      </c>
      <c r="Q196" s="232">
        <v>0</v>
      </c>
      <c r="R196" s="232">
        <f>Q196*H196</f>
        <v>0</v>
      </c>
      <c r="S196" s="232">
        <v>0</v>
      </c>
      <c r="T196" s="233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12" t="s">
        <v>146</v>
      </c>
      <c r="AT196" s="212" t="s">
        <v>142</v>
      </c>
      <c r="AU196" s="212" t="s">
        <v>88</v>
      </c>
      <c r="AY196" s="17" t="s">
        <v>139</v>
      </c>
      <c r="BE196" s="213">
        <f>IF(N196="základní",J196,0)</f>
        <v>0</v>
      </c>
      <c r="BF196" s="213">
        <f>IF(N196="snížená",J196,0)</f>
        <v>0</v>
      </c>
      <c r="BG196" s="213">
        <f>IF(N196="zákl. přenesená",J196,0)</f>
        <v>0</v>
      </c>
      <c r="BH196" s="213">
        <f>IF(N196="sníž. přenesená",J196,0)</f>
        <v>0</v>
      </c>
      <c r="BI196" s="213">
        <f>IF(N196="nulová",J196,0)</f>
        <v>0</v>
      </c>
      <c r="BJ196" s="17" t="s">
        <v>86</v>
      </c>
      <c r="BK196" s="213">
        <f>ROUND(I196*H196,2)</f>
        <v>0</v>
      </c>
      <c r="BL196" s="17" t="s">
        <v>146</v>
      </c>
      <c r="BM196" s="212" t="s">
        <v>314</v>
      </c>
    </row>
    <row r="197" spans="1:65" s="2" customFormat="1" ht="6.95" customHeight="1">
      <c r="A197" s="35"/>
      <c r="B197" s="55"/>
      <c r="C197" s="56"/>
      <c r="D197" s="56"/>
      <c r="E197" s="56"/>
      <c r="F197" s="56"/>
      <c r="G197" s="56"/>
      <c r="H197" s="56"/>
      <c r="I197" s="56"/>
      <c r="J197" s="56"/>
      <c r="K197" s="56"/>
      <c r="L197" s="40"/>
      <c r="M197" s="35"/>
      <c r="O197" s="35"/>
      <c r="P197" s="35"/>
      <c r="Q197" s="35"/>
      <c r="R197" s="35"/>
      <c r="S197" s="35"/>
      <c r="T197" s="35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</row>
  </sheetData>
  <sheetProtection algorithmName="SHA-512" hashValue="/yoad54vUwcwSA3ChxNmiV+LqNGcecf7QOYboIBBM7okTXBZTEn29KUMTFmfIpiXL75P52XIbcHwe+k3pNKxzg==" saltValue="aJHq6tI5PKoCOeGyndQUn7hKOyrlGZzViJBcj8eHtox75QOZlNPsHtfUGp/hPQ2/K40988q7FR18yNVAlmZuYg==" spinCount="100000" sheet="1" objects="1" scenarios="1" formatColumns="0" formatRows="0" autoFilter="0"/>
  <autoFilter ref="C131:K196" xr:uid="{00000000-0009-0000-0000-000001000000}"/>
  <mergeCells count="14">
    <mergeCell ref="D110:F110"/>
    <mergeCell ref="E122:H122"/>
    <mergeCell ref="E124:H124"/>
    <mergeCell ref="L2:V2"/>
    <mergeCell ref="E87:H87"/>
    <mergeCell ref="D106:F106"/>
    <mergeCell ref="D107:F107"/>
    <mergeCell ref="D108:F108"/>
    <mergeCell ref="D109:F109"/>
    <mergeCell ref="E7:H7"/>
    <mergeCell ref="E9:H9"/>
    <mergeCell ref="E18:H18"/>
    <mergeCell ref="E27:H27"/>
    <mergeCell ref="E85:H85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79" fitToHeight="100" orientation="landscape" blackAndWhite="1" r:id="rId1"/>
  <headerFooter>
    <oddFooter>&amp;CStrana &amp;P z &amp;N&amp;R&amp;A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37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24"/>
      <c r="M2" s="324"/>
      <c r="N2" s="324"/>
      <c r="O2" s="324"/>
      <c r="P2" s="324"/>
      <c r="Q2" s="324"/>
      <c r="R2" s="324"/>
      <c r="S2" s="324"/>
      <c r="T2" s="324"/>
      <c r="U2" s="324"/>
      <c r="V2" s="324"/>
      <c r="AT2" s="17" t="s">
        <v>92</v>
      </c>
      <c r="AZ2" s="234" t="s">
        <v>315</v>
      </c>
      <c r="BA2" s="234" t="s">
        <v>1</v>
      </c>
      <c r="BB2" s="234" t="s">
        <v>1</v>
      </c>
      <c r="BC2" s="234" t="s">
        <v>316</v>
      </c>
      <c r="BD2" s="234" t="s">
        <v>88</v>
      </c>
    </row>
    <row r="3" spans="1:5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88</v>
      </c>
    </row>
    <row r="4" spans="1:56" s="1" customFormat="1" ht="24.95" customHeight="1">
      <c r="B4" s="20"/>
      <c r="D4" s="111" t="s">
        <v>99</v>
      </c>
      <c r="L4" s="20"/>
      <c r="M4" s="112" t="s">
        <v>10</v>
      </c>
      <c r="AT4" s="17" t="s">
        <v>4</v>
      </c>
    </row>
    <row r="5" spans="1:56" s="1" customFormat="1" ht="6.95" customHeight="1">
      <c r="B5" s="20"/>
      <c r="L5" s="20"/>
    </row>
    <row r="6" spans="1:56" s="1" customFormat="1" ht="12" customHeight="1">
      <c r="B6" s="20"/>
      <c r="D6" s="113" t="s">
        <v>16</v>
      </c>
      <c r="L6" s="20"/>
    </row>
    <row r="7" spans="1:56" s="1" customFormat="1" ht="16.5" customHeight="1">
      <c r="B7" s="20"/>
      <c r="E7" s="325" t="str">
        <f>'Rekapitulace stavby'!K6</f>
        <v>Přivaděč Vyšní Lhoty - Žermanice, 2. Etapa km 1,881 - 3,633</v>
      </c>
      <c r="F7" s="326"/>
      <c r="G7" s="326"/>
      <c r="H7" s="326"/>
      <c r="L7" s="20"/>
    </row>
    <row r="8" spans="1:56" s="2" customFormat="1" ht="12" customHeight="1">
      <c r="A8" s="35"/>
      <c r="B8" s="40"/>
      <c r="C8" s="35"/>
      <c r="D8" s="113" t="s">
        <v>100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56" s="2" customFormat="1" ht="16.5" customHeight="1">
      <c r="A9" s="35"/>
      <c r="B9" s="40"/>
      <c r="C9" s="35"/>
      <c r="D9" s="35"/>
      <c r="E9" s="327" t="s">
        <v>317</v>
      </c>
      <c r="F9" s="328"/>
      <c r="G9" s="328"/>
      <c r="H9" s="328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5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56" s="2" customFormat="1" ht="12" customHeight="1">
      <c r="A11" s="35"/>
      <c r="B11" s="40"/>
      <c r="C11" s="35"/>
      <c r="D11" s="113" t="s">
        <v>18</v>
      </c>
      <c r="E11" s="35"/>
      <c r="F11" s="114" t="s">
        <v>19</v>
      </c>
      <c r="G11" s="35"/>
      <c r="H11" s="35"/>
      <c r="I11" s="113" t="s">
        <v>20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56" s="2" customFormat="1" ht="12" customHeight="1">
      <c r="A12" s="35"/>
      <c r="B12" s="40"/>
      <c r="C12" s="35"/>
      <c r="D12" s="113" t="s">
        <v>21</v>
      </c>
      <c r="E12" s="35"/>
      <c r="F12" s="114" t="s">
        <v>22</v>
      </c>
      <c r="G12" s="35"/>
      <c r="H12" s="35"/>
      <c r="I12" s="113" t="s">
        <v>23</v>
      </c>
      <c r="J12" s="115" t="str">
        <f>'Rekapitulace stavby'!AN8</f>
        <v>16. 3. 2022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5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56" s="2" customFormat="1" ht="12" customHeight="1">
      <c r="A14" s="35"/>
      <c r="B14" s="40"/>
      <c r="C14" s="35"/>
      <c r="D14" s="113" t="s">
        <v>27</v>
      </c>
      <c r="E14" s="35"/>
      <c r="F14" s="35"/>
      <c r="G14" s="35"/>
      <c r="H14" s="35"/>
      <c r="I14" s="113" t="s">
        <v>28</v>
      </c>
      <c r="J14" s="11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56" s="2" customFormat="1" ht="18" customHeight="1">
      <c r="A15" s="35"/>
      <c r="B15" s="40"/>
      <c r="C15" s="35"/>
      <c r="D15" s="35"/>
      <c r="E15" s="114" t="s">
        <v>29</v>
      </c>
      <c r="F15" s="35"/>
      <c r="G15" s="35"/>
      <c r="H15" s="35"/>
      <c r="I15" s="113" t="s">
        <v>30</v>
      </c>
      <c r="J15" s="11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5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31</v>
      </c>
      <c r="E17" s="35"/>
      <c r="F17" s="35"/>
      <c r="G17" s="35"/>
      <c r="H17" s="35"/>
      <c r="I17" s="113" t="s">
        <v>28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29" t="str">
        <f>'Rekapitulace stavby'!E14</f>
        <v>Vyplň údaj</v>
      </c>
      <c r="F18" s="330"/>
      <c r="G18" s="330"/>
      <c r="H18" s="330"/>
      <c r="I18" s="113" t="s">
        <v>30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33</v>
      </c>
      <c r="E20" s="35"/>
      <c r="F20" s="35"/>
      <c r="G20" s="35"/>
      <c r="H20" s="35"/>
      <c r="I20" s="113" t="s">
        <v>28</v>
      </c>
      <c r="J20" s="11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34</v>
      </c>
      <c r="F21" s="35"/>
      <c r="G21" s="35"/>
      <c r="H21" s="35"/>
      <c r="I21" s="113" t="s">
        <v>30</v>
      </c>
      <c r="J21" s="11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36</v>
      </c>
      <c r="E23" s="35"/>
      <c r="F23" s="35"/>
      <c r="G23" s="35"/>
      <c r="H23" s="35"/>
      <c r="I23" s="113" t="s">
        <v>28</v>
      </c>
      <c r="J23" s="11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37</v>
      </c>
      <c r="F24" s="35"/>
      <c r="G24" s="35"/>
      <c r="H24" s="35"/>
      <c r="I24" s="113" t="s">
        <v>30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38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31" t="s">
        <v>1</v>
      </c>
      <c r="F27" s="331"/>
      <c r="G27" s="331"/>
      <c r="H27" s="331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4.45" customHeight="1">
      <c r="A30" s="35"/>
      <c r="B30" s="40"/>
      <c r="C30" s="35"/>
      <c r="D30" s="114" t="s">
        <v>102</v>
      </c>
      <c r="E30" s="35"/>
      <c r="F30" s="35"/>
      <c r="G30" s="35"/>
      <c r="H30" s="35"/>
      <c r="I30" s="35"/>
      <c r="J30" s="120">
        <f>J96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14.45" customHeight="1">
      <c r="A31" s="35"/>
      <c r="B31" s="40"/>
      <c r="C31" s="35"/>
      <c r="D31" s="121" t="s">
        <v>85</v>
      </c>
      <c r="E31" s="35"/>
      <c r="F31" s="35"/>
      <c r="G31" s="35"/>
      <c r="H31" s="35"/>
      <c r="I31" s="35"/>
      <c r="J31" s="120">
        <f>J112</f>
        <v>0</v>
      </c>
      <c r="K31" s="3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2" t="s">
        <v>39</v>
      </c>
      <c r="E32" s="35"/>
      <c r="F32" s="35"/>
      <c r="G32" s="35"/>
      <c r="H32" s="35"/>
      <c r="I32" s="35"/>
      <c r="J32" s="123">
        <f>ROUND(J30 + J31,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4" t="s">
        <v>41</v>
      </c>
      <c r="G34" s="35"/>
      <c r="H34" s="35"/>
      <c r="I34" s="124" t="s">
        <v>40</v>
      </c>
      <c r="J34" s="124" t="s">
        <v>42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5" t="s">
        <v>43</v>
      </c>
      <c r="E35" s="113" t="s">
        <v>44</v>
      </c>
      <c r="F35" s="126">
        <f>ROUND((SUM(BE112:BE119) + SUM(BE139:BE373)),  2)</f>
        <v>0</v>
      </c>
      <c r="G35" s="35"/>
      <c r="H35" s="35"/>
      <c r="I35" s="127">
        <v>0.21</v>
      </c>
      <c r="J35" s="126">
        <f>ROUND(((SUM(BE112:BE119) + SUM(BE139:BE373))*I35),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45</v>
      </c>
      <c r="F36" s="126">
        <f>ROUND((SUM(BF112:BF119) + SUM(BF139:BF373)),  2)</f>
        <v>0</v>
      </c>
      <c r="G36" s="35"/>
      <c r="H36" s="35"/>
      <c r="I36" s="127">
        <v>0.15</v>
      </c>
      <c r="J36" s="126">
        <f>ROUND(((SUM(BF112:BF119) + SUM(BF139:BF373))*I36),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46</v>
      </c>
      <c r="F37" s="126">
        <f>ROUND((SUM(BG112:BG119) + SUM(BG139:BG373)),  2)</f>
        <v>0</v>
      </c>
      <c r="G37" s="35"/>
      <c r="H37" s="35"/>
      <c r="I37" s="127">
        <v>0.21</v>
      </c>
      <c r="J37" s="126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47</v>
      </c>
      <c r="F38" s="126">
        <f>ROUND((SUM(BH112:BH119) + SUM(BH139:BH373)),  2)</f>
        <v>0</v>
      </c>
      <c r="G38" s="35"/>
      <c r="H38" s="35"/>
      <c r="I38" s="127">
        <v>0.15</v>
      </c>
      <c r="J38" s="126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48</v>
      </c>
      <c r="F39" s="126">
        <f>ROUND((SUM(BI112:BI119) + SUM(BI139:BI373)),  2)</f>
        <v>0</v>
      </c>
      <c r="G39" s="35"/>
      <c r="H39" s="35"/>
      <c r="I39" s="127">
        <v>0</v>
      </c>
      <c r="J39" s="126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8"/>
      <c r="D41" s="129" t="s">
        <v>49</v>
      </c>
      <c r="E41" s="130"/>
      <c r="F41" s="130"/>
      <c r="G41" s="131" t="s">
        <v>50</v>
      </c>
      <c r="H41" s="132" t="s">
        <v>51</v>
      </c>
      <c r="I41" s="130"/>
      <c r="J41" s="133">
        <f>SUM(J32:J39)</f>
        <v>0</v>
      </c>
      <c r="K41" s="134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35" t="s">
        <v>52</v>
      </c>
      <c r="E50" s="136"/>
      <c r="F50" s="136"/>
      <c r="G50" s="135" t="s">
        <v>53</v>
      </c>
      <c r="H50" s="136"/>
      <c r="I50" s="136"/>
      <c r="J50" s="136"/>
      <c r="K50" s="136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5"/>
      <c r="B61" s="40"/>
      <c r="C61" s="35"/>
      <c r="D61" s="137" t="s">
        <v>54</v>
      </c>
      <c r="E61" s="138"/>
      <c r="F61" s="139" t="s">
        <v>55</v>
      </c>
      <c r="G61" s="137" t="s">
        <v>54</v>
      </c>
      <c r="H61" s="138"/>
      <c r="I61" s="138"/>
      <c r="J61" s="140" t="s">
        <v>55</v>
      </c>
      <c r="K61" s="1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5"/>
      <c r="B65" s="40"/>
      <c r="C65" s="35"/>
      <c r="D65" s="135" t="s">
        <v>56</v>
      </c>
      <c r="E65" s="141"/>
      <c r="F65" s="141"/>
      <c r="G65" s="135" t="s">
        <v>57</v>
      </c>
      <c r="H65" s="141"/>
      <c r="I65" s="141"/>
      <c r="J65" s="141"/>
      <c r="K65" s="141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5"/>
      <c r="B76" s="40"/>
      <c r="C76" s="35"/>
      <c r="D76" s="137" t="s">
        <v>54</v>
      </c>
      <c r="E76" s="138"/>
      <c r="F76" s="139" t="s">
        <v>55</v>
      </c>
      <c r="G76" s="137" t="s">
        <v>54</v>
      </c>
      <c r="H76" s="138"/>
      <c r="I76" s="138"/>
      <c r="J76" s="140" t="s">
        <v>55</v>
      </c>
      <c r="K76" s="1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3" t="s">
        <v>103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32" t="str">
        <f>E7</f>
        <v>Přivaděč Vyšní Lhoty - Žermanice, 2. Etapa km 1,881 - 3,633</v>
      </c>
      <c r="F85" s="333"/>
      <c r="G85" s="333"/>
      <c r="H85" s="333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29" t="s">
        <v>100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84" t="str">
        <f>E9</f>
        <v>SO 03 - Přivaděč km 1,881 00 - km 2,644 00</v>
      </c>
      <c r="F87" s="334"/>
      <c r="G87" s="334"/>
      <c r="H87" s="334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29" t="s">
        <v>21</v>
      </c>
      <c r="D89" s="37"/>
      <c r="E89" s="37"/>
      <c r="F89" s="27" t="str">
        <f>F12</f>
        <v>Moravskoslezský kraj</v>
      </c>
      <c r="G89" s="37"/>
      <c r="H89" s="37"/>
      <c r="I89" s="29" t="s">
        <v>23</v>
      </c>
      <c r="J89" s="67" t="str">
        <f>IF(J12="","",J12)</f>
        <v>16. 3. 2022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29" t="s">
        <v>27</v>
      </c>
      <c r="D91" s="37"/>
      <c r="E91" s="37"/>
      <c r="F91" s="27" t="str">
        <f>E15</f>
        <v>Povodí Odry, státní podnik</v>
      </c>
      <c r="G91" s="37"/>
      <c r="H91" s="37"/>
      <c r="I91" s="29" t="s">
        <v>33</v>
      </c>
      <c r="J91" s="33" t="str">
        <f>E21</f>
        <v>AQUATIS, a.s.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25.7" customHeight="1">
      <c r="A92" s="35"/>
      <c r="B92" s="36"/>
      <c r="C92" s="29" t="s">
        <v>31</v>
      </c>
      <c r="D92" s="37"/>
      <c r="E92" s="37"/>
      <c r="F92" s="27" t="str">
        <f>IF(E18="","",E18)</f>
        <v>Vyplň údaj</v>
      </c>
      <c r="G92" s="37"/>
      <c r="H92" s="37"/>
      <c r="I92" s="29" t="s">
        <v>36</v>
      </c>
      <c r="J92" s="33" t="str">
        <f>E24</f>
        <v>Ing. Michal Jendruščák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6" t="s">
        <v>104</v>
      </c>
      <c r="D94" s="147"/>
      <c r="E94" s="147"/>
      <c r="F94" s="147"/>
      <c r="G94" s="147"/>
      <c r="H94" s="147"/>
      <c r="I94" s="147"/>
      <c r="J94" s="148" t="s">
        <v>105</v>
      </c>
      <c r="K94" s="14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9" t="s">
        <v>106</v>
      </c>
      <c r="D96" s="37"/>
      <c r="E96" s="37"/>
      <c r="F96" s="37"/>
      <c r="G96" s="37"/>
      <c r="H96" s="37"/>
      <c r="I96" s="37"/>
      <c r="J96" s="85">
        <f>J139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7" t="s">
        <v>107</v>
      </c>
    </row>
    <row r="97" spans="1:31" s="9" customFormat="1" ht="24.95" customHeight="1">
      <c r="B97" s="150"/>
      <c r="C97" s="151"/>
      <c r="D97" s="152" t="s">
        <v>318</v>
      </c>
      <c r="E97" s="153"/>
      <c r="F97" s="153"/>
      <c r="G97" s="153"/>
      <c r="H97" s="153"/>
      <c r="I97" s="153"/>
      <c r="J97" s="154">
        <f>J140</f>
        <v>0</v>
      </c>
      <c r="K97" s="151"/>
      <c r="L97" s="155"/>
    </row>
    <row r="98" spans="1:31" s="10" customFormat="1" ht="19.899999999999999" customHeight="1">
      <c r="B98" s="156"/>
      <c r="C98" s="157"/>
      <c r="D98" s="158" t="s">
        <v>319</v>
      </c>
      <c r="E98" s="159"/>
      <c r="F98" s="159"/>
      <c r="G98" s="159"/>
      <c r="H98" s="159"/>
      <c r="I98" s="159"/>
      <c r="J98" s="160">
        <f>J141</f>
        <v>0</v>
      </c>
      <c r="K98" s="157"/>
      <c r="L98" s="161"/>
    </row>
    <row r="99" spans="1:31" s="10" customFormat="1" ht="19.899999999999999" customHeight="1">
      <c r="B99" s="156"/>
      <c r="C99" s="157"/>
      <c r="D99" s="158" t="s">
        <v>320</v>
      </c>
      <c r="E99" s="159"/>
      <c r="F99" s="159"/>
      <c r="G99" s="159"/>
      <c r="H99" s="159"/>
      <c r="I99" s="159"/>
      <c r="J99" s="160">
        <f>J240</f>
        <v>0</v>
      </c>
      <c r="K99" s="157"/>
      <c r="L99" s="161"/>
    </row>
    <row r="100" spans="1:31" s="10" customFormat="1" ht="19.899999999999999" customHeight="1">
      <c r="B100" s="156"/>
      <c r="C100" s="157"/>
      <c r="D100" s="158" t="s">
        <v>321</v>
      </c>
      <c r="E100" s="159"/>
      <c r="F100" s="159"/>
      <c r="G100" s="159"/>
      <c r="H100" s="159"/>
      <c r="I100" s="159"/>
      <c r="J100" s="160">
        <f>J254</f>
        <v>0</v>
      </c>
      <c r="K100" s="157"/>
      <c r="L100" s="161"/>
    </row>
    <row r="101" spans="1:31" s="10" customFormat="1" ht="19.899999999999999" customHeight="1">
      <c r="B101" s="156"/>
      <c r="C101" s="157"/>
      <c r="D101" s="158" t="s">
        <v>322</v>
      </c>
      <c r="E101" s="159"/>
      <c r="F101" s="159"/>
      <c r="G101" s="159"/>
      <c r="H101" s="159"/>
      <c r="I101" s="159"/>
      <c r="J101" s="160">
        <f>J264</f>
        <v>0</v>
      </c>
      <c r="K101" s="157"/>
      <c r="L101" s="161"/>
    </row>
    <row r="102" spans="1:31" s="10" customFormat="1" ht="19.899999999999999" customHeight="1">
      <c r="B102" s="156"/>
      <c r="C102" s="157"/>
      <c r="D102" s="158" t="s">
        <v>323</v>
      </c>
      <c r="E102" s="159"/>
      <c r="F102" s="159"/>
      <c r="G102" s="159"/>
      <c r="H102" s="159"/>
      <c r="I102" s="159"/>
      <c r="J102" s="160">
        <f>J279</f>
        <v>0</v>
      </c>
      <c r="K102" s="157"/>
      <c r="L102" s="161"/>
    </row>
    <row r="103" spans="1:31" s="10" customFormat="1" ht="19.899999999999999" customHeight="1">
      <c r="B103" s="156"/>
      <c r="C103" s="157"/>
      <c r="D103" s="158" t="s">
        <v>324</v>
      </c>
      <c r="E103" s="159"/>
      <c r="F103" s="159"/>
      <c r="G103" s="159"/>
      <c r="H103" s="159"/>
      <c r="I103" s="159"/>
      <c r="J103" s="160">
        <f>J287</f>
        <v>0</v>
      </c>
      <c r="K103" s="157"/>
      <c r="L103" s="161"/>
    </row>
    <row r="104" spans="1:31" s="10" customFormat="1" ht="19.899999999999999" customHeight="1">
      <c r="B104" s="156"/>
      <c r="C104" s="157"/>
      <c r="D104" s="158" t="s">
        <v>325</v>
      </c>
      <c r="E104" s="159"/>
      <c r="F104" s="159"/>
      <c r="G104" s="159"/>
      <c r="H104" s="159"/>
      <c r="I104" s="159"/>
      <c r="J104" s="160">
        <f>J327</f>
        <v>0</v>
      </c>
      <c r="K104" s="157"/>
      <c r="L104" s="161"/>
    </row>
    <row r="105" spans="1:31" s="10" customFormat="1" ht="19.899999999999999" customHeight="1">
      <c r="B105" s="156"/>
      <c r="C105" s="157"/>
      <c r="D105" s="158" t="s">
        <v>326</v>
      </c>
      <c r="E105" s="159"/>
      <c r="F105" s="159"/>
      <c r="G105" s="159"/>
      <c r="H105" s="159"/>
      <c r="I105" s="159"/>
      <c r="J105" s="160">
        <f>J357</f>
        <v>0</v>
      </c>
      <c r="K105" s="157"/>
      <c r="L105" s="161"/>
    </row>
    <row r="106" spans="1:31" s="10" customFormat="1" ht="19.899999999999999" customHeight="1">
      <c r="B106" s="156"/>
      <c r="C106" s="157"/>
      <c r="D106" s="158" t="s">
        <v>327</v>
      </c>
      <c r="E106" s="159"/>
      <c r="F106" s="159"/>
      <c r="G106" s="159"/>
      <c r="H106" s="159"/>
      <c r="I106" s="159"/>
      <c r="J106" s="160">
        <f>J360</f>
        <v>0</v>
      </c>
      <c r="K106" s="157"/>
      <c r="L106" s="161"/>
    </row>
    <row r="107" spans="1:31" s="9" customFormat="1" ht="24.95" customHeight="1">
      <c r="B107" s="150"/>
      <c r="C107" s="151"/>
      <c r="D107" s="152" t="s">
        <v>328</v>
      </c>
      <c r="E107" s="153"/>
      <c r="F107" s="153"/>
      <c r="G107" s="153"/>
      <c r="H107" s="153"/>
      <c r="I107" s="153"/>
      <c r="J107" s="154">
        <f>J362</f>
        <v>0</v>
      </c>
      <c r="K107" s="151"/>
      <c r="L107" s="155"/>
    </row>
    <row r="108" spans="1:31" s="10" customFormat="1" ht="19.899999999999999" customHeight="1">
      <c r="B108" s="156"/>
      <c r="C108" s="157"/>
      <c r="D108" s="158" t="s">
        <v>329</v>
      </c>
      <c r="E108" s="159"/>
      <c r="F108" s="159"/>
      <c r="G108" s="159"/>
      <c r="H108" s="159"/>
      <c r="I108" s="159"/>
      <c r="J108" s="160">
        <f>J363</f>
        <v>0</v>
      </c>
      <c r="K108" s="157"/>
      <c r="L108" s="161"/>
    </row>
    <row r="109" spans="1:31" s="10" customFormat="1" ht="19.899999999999999" customHeight="1">
      <c r="B109" s="156"/>
      <c r="C109" s="157"/>
      <c r="D109" s="158" t="s">
        <v>330</v>
      </c>
      <c r="E109" s="159"/>
      <c r="F109" s="159"/>
      <c r="G109" s="159"/>
      <c r="H109" s="159"/>
      <c r="I109" s="159"/>
      <c r="J109" s="160">
        <f>J368</f>
        <v>0</v>
      </c>
      <c r="K109" s="157"/>
      <c r="L109" s="161"/>
    </row>
    <row r="110" spans="1:31" s="2" customFormat="1" ht="21.75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6.95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29.25" customHeight="1">
      <c r="A112" s="35"/>
      <c r="B112" s="36"/>
      <c r="C112" s="149" t="s">
        <v>114</v>
      </c>
      <c r="D112" s="37"/>
      <c r="E112" s="37"/>
      <c r="F112" s="37"/>
      <c r="G112" s="37"/>
      <c r="H112" s="37"/>
      <c r="I112" s="37"/>
      <c r="J112" s="162">
        <f>ROUND(J113 + J114 + J115 + J116 + J117 + J118,2)</f>
        <v>0</v>
      </c>
      <c r="K112" s="37"/>
      <c r="L112" s="52"/>
      <c r="N112" s="163" t="s">
        <v>43</v>
      </c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8" customHeight="1">
      <c r="A113" s="35"/>
      <c r="B113" s="36"/>
      <c r="C113" s="37"/>
      <c r="D113" s="335" t="s">
        <v>115</v>
      </c>
      <c r="E113" s="336"/>
      <c r="F113" s="336"/>
      <c r="G113" s="37"/>
      <c r="H113" s="37"/>
      <c r="I113" s="37"/>
      <c r="J113" s="165">
        <v>0</v>
      </c>
      <c r="K113" s="37"/>
      <c r="L113" s="166"/>
      <c r="M113" s="167"/>
      <c r="N113" s="168" t="s">
        <v>44</v>
      </c>
      <c r="O113" s="167"/>
      <c r="P113" s="167"/>
      <c r="Q113" s="167"/>
      <c r="R113" s="167"/>
      <c r="S113" s="169"/>
      <c r="T113" s="169"/>
      <c r="U113" s="169"/>
      <c r="V113" s="169"/>
      <c r="W113" s="169"/>
      <c r="X113" s="169"/>
      <c r="Y113" s="169"/>
      <c r="Z113" s="169"/>
      <c r="AA113" s="169"/>
      <c r="AB113" s="169"/>
      <c r="AC113" s="169"/>
      <c r="AD113" s="169"/>
      <c r="AE113" s="169"/>
      <c r="AF113" s="167"/>
      <c r="AG113" s="167"/>
      <c r="AH113" s="167"/>
      <c r="AI113" s="167"/>
      <c r="AJ113" s="167"/>
      <c r="AK113" s="167"/>
      <c r="AL113" s="167"/>
      <c r="AM113" s="167"/>
      <c r="AN113" s="167"/>
      <c r="AO113" s="167"/>
      <c r="AP113" s="167"/>
      <c r="AQ113" s="167"/>
      <c r="AR113" s="167"/>
      <c r="AS113" s="167"/>
      <c r="AT113" s="167"/>
      <c r="AU113" s="167"/>
      <c r="AV113" s="167"/>
      <c r="AW113" s="167"/>
      <c r="AX113" s="167"/>
      <c r="AY113" s="170" t="s">
        <v>116</v>
      </c>
      <c r="AZ113" s="167"/>
      <c r="BA113" s="167"/>
      <c r="BB113" s="167"/>
      <c r="BC113" s="167"/>
      <c r="BD113" s="167"/>
      <c r="BE113" s="171">
        <f t="shared" ref="BE113:BE118" si="0">IF(N113="základní",J113,0)</f>
        <v>0</v>
      </c>
      <c r="BF113" s="171">
        <f t="shared" ref="BF113:BF118" si="1">IF(N113="snížená",J113,0)</f>
        <v>0</v>
      </c>
      <c r="BG113" s="171">
        <f t="shared" ref="BG113:BG118" si="2">IF(N113="zákl. přenesená",J113,0)</f>
        <v>0</v>
      </c>
      <c r="BH113" s="171">
        <f t="shared" ref="BH113:BH118" si="3">IF(N113="sníž. přenesená",J113,0)</f>
        <v>0</v>
      </c>
      <c r="BI113" s="171">
        <f t="shared" ref="BI113:BI118" si="4">IF(N113="nulová",J113,0)</f>
        <v>0</v>
      </c>
      <c r="BJ113" s="170" t="s">
        <v>86</v>
      </c>
      <c r="BK113" s="167"/>
      <c r="BL113" s="167"/>
      <c r="BM113" s="167"/>
    </row>
    <row r="114" spans="1:65" s="2" customFormat="1" ht="18" customHeight="1">
      <c r="A114" s="35"/>
      <c r="B114" s="36"/>
      <c r="C114" s="37"/>
      <c r="D114" s="335" t="s">
        <v>117</v>
      </c>
      <c r="E114" s="336"/>
      <c r="F114" s="336"/>
      <c r="G114" s="37"/>
      <c r="H114" s="37"/>
      <c r="I114" s="37"/>
      <c r="J114" s="165">
        <v>0</v>
      </c>
      <c r="K114" s="37"/>
      <c r="L114" s="166"/>
      <c r="M114" s="167"/>
      <c r="N114" s="168" t="s">
        <v>44</v>
      </c>
      <c r="O114" s="167"/>
      <c r="P114" s="167"/>
      <c r="Q114" s="167"/>
      <c r="R114" s="167"/>
      <c r="S114" s="169"/>
      <c r="T114" s="169"/>
      <c r="U114" s="169"/>
      <c r="V114" s="169"/>
      <c r="W114" s="169"/>
      <c r="X114" s="169"/>
      <c r="Y114" s="169"/>
      <c r="Z114" s="169"/>
      <c r="AA114" s="169"/>
      <c r="AB114" s="169"/>
      <c r="AC114" s="169"/>
      <c r="AD114" s="169"/>
      <c r="AE114" s="169"/>
      <c r="AF114" s="167"/>
      <c r="AG114" s="167"/>
      <c r="AH114" s="167"/>
      <c r="AI114" s="167"/>
      <c r="AJ114" s="167"/>
      <c r="AK114" s="167"/>
      <c r="AL114" s="167"/>
      <c r="AM114" s="167"/>
      <c r="AN114" s="167"/>
      <c r="AO114" s="167"/>
      <c r="AP114" s="167"/>
      <c r="AQ114" s="167"/>
      <c r="AR114" s="167"/>
      <c r="AS114" s="167"/>
      <c r="AT114" s="167"/>
      <c r="AU114" s="167"/>
      <c r="AV114" s="167"/>
      <c r="AW114" s="167"/>
      <c r="AX114" s="167"/>
      <c r="AY114" s="170" t="s">
        <v>116</v>
      </c>
      <c r="AZ114" s="167"/>
      <c r="BA114" s="167"/>
      <c r="BB114" s="167"/>
      <c r="BC114" s="167"/>
      <c r="BD114" s="167"/>
      <c r="BE114" s="171">
        <f t="shared" si="0"/>
        <v>0</v>
      </c>
      <c r="BF114" s="171">
        <f t="shared" si="1"/>
        <v>0</v>
      </c>
      <c r="BG114" s="171">
        <f t="shared" si="2"/>
        <v>0</v>
      </c>
      <c r="BH114" s="171">
        <f t="shared" si="3"/>
        <v>0</v>
      </c>
      <c r="BI114" s="171">
        <f t="shared" si="4"/>
        <v>0</v>
      </c>
      <c r="BJ114" s="170" t="s">
        <v>86</v>
      </c>
      <c r="BK114" s="167"/>
      <c r="BL114" s="167"/>
      <c r="BM114" s="167"/>
    </row>
    <row r="115" spans="1:65" s="2" customFormat="1" ht="18" customHeight="1">
      <c r="A115" s="35"/>
      <c r="B115" s="36"/>
      <c r="C115" s="37"/>
      <c r="D115" s="335" t="s">
        <v>118</v>
      </c>
      <c r="E115" s="336"/>
      <c r="F115" s="336"/>
      <c r="G115" s="37"/>
      <c r="H115" s="37"/>
      <c r="I115" s="37"/>
      <c r="J115" s="165">
        <v>0</v>
      </c>
      <c r="K115" s="37"/>
      <c r="L115" s="166"/>
      <c r="M115" s="167"/>
      <c r="N115" s="168" t="s">
        <v>44</v>
      </c>
      <c r="O115" s="167"/>
      <c r="P115" s="167"/>
      <c r="Q115" s="167"/>
      <c r="R115" s="167"/>
      <c r="S115" s="169"/>
      <c r="T115" s="169"/>
      <c r="U115" s="169"/>
      <c r="V115" s="169"/>
      <c r="W115" s="169"/>
      <c r="X115" s="169"/>
      <c r="Y115" s="169"/>
      <c r="Z115" s="169"/>
      <c r="AA115" s="169"/>
      <c r="AB115" s="169"/>
      <c r="AC115" s="169"/>
      <c r="AD115" s="169"/>
      <c r="AE115" s="169"/>
      <c r="AF115" s="167"/>
      <c r="AG115" s="167"/>
      <c r="AH115" s="167"/>
      <c r="AI115" s="167"/>
      <c r="AJ115" s="167"/>
      <c r="AK115" s="167"/>
      <c r="AL115" s="167"/>
      <c r="AM115" s="167"/>
      <c r="AN115" s="167"/>
      <c r="AO115" s="167"/>
      <c r="AP115" s="167"/>
      <c r="AQ115" s="167"/>
      <c r="AR115" s="167"/>
      <c r="AS115" s="167"/>
      <c r="AT115" s="167"/>
      <c r="AU115" s="167"/>
      <c r="AV115" s="167"/>
      <c r="AW115" s="167"/>
      <c r="AX115" s="167"/>
      <c r="AY115" s="170" t="s">
        <v>116</v>
      </c>
      <c r="AZ115" s="167"/>
      <c r="BA115" s="167"/>
      <c r="BB115" s="167"/>
      <c r="BC115" s="167"/>
      <c r="BD115" s="167"/>
      <c r="BE115" s="171">
        <f t="shared" si="0"/>
        <v>0</v>
      </c>
      <c r="BF115" s="171">
        <f t="shared" si="1"/>
        <v>0</v>
      </c>
      <c r="BG115" s="171">
        <f t="shared" si="2"/>
        <v>0</v>
      </c>
      <c r="BH115" s="171">
        <f t="shared" si="3"/>
        <v>0</v>
      </c>
      <c r="BI115" s="171">
        <f t="shared" si="4"/>
        <v>0</v>
      </c>
      <c r="BJ115" s="170" t="s">
        <v>86</v>
      </c>
      <c r="BK115" s="167"/>
      <c r="BL115" s="167"/>
      <c r="BM115" s="167"/>
    </row>
    <row r="116" spans="1:65" s="2" customFormat="1" ht="18" customHeight="1">
      <c r="A116" s="35"/>
      <c r="B116" s="36"/>
      <c r="C116" s="37"/>
      <c r="D116" s="335" t="s">
        <v>119</v>
      </c>
      <c r="E116" s="336"/>
      <c r="F116" s="336"/>
      <c r="G116" s="37"/>
      <c r="H116" s="37"/>
      <c r="I116" s="37"/>
      <c r="J116" s="165">
        <v>0</v>
      </c>
      <c r="K116" s="37"/>
      <c r="L116" s="166"/>
      <c r="M116" s="167"/>
      <c r="N116" s="168" t="s">
        <v>44</v>
      </c>
      <c r="O116" s="167"/>
      <c r="P116" s="167"/>
      <c r="Q116" s="167"/>
      <c r="R116" s="167"/>
      <c r="S116" s="169"/>
      <c r="T116" s="169"/>
      <c r="U116" s="169"/>
      <c r="V116" s="169"/>
      <c r="W116" s="169"/>
      <c r="X116" s="169"/>
      <c r="Y116" s="169"/>
      <c r="Z116" s="169"/>
      <c r="AA116" s="169"/>
      <c r="AB116" s="169"/>
      <c r="AC116" s="169"/>
      <c r="AD116" s="169"/>
      <c r="AE116" s="169"/>
      <c r="AF116" s="167"/>
      <c r="AG116" s="167"/>
      <c r="AH116" s="167"/>
      <c r="AI116" s="167"/>
      <c r="AJ116" s="167"/>
      <c r="AK116" s="167"/>
      <c r="AL116" s="167"/>
      <c r="AM116" s="167"/>
      <c r="AN116" s="167"/>
      <c r="AO116" s="167"/>
      <c r="AP116" s="167"/>
      <c r="AQ116" s="167"/>
      <c r="AR116" s="167"/>
      <c r="AS116" s="167"/>
      <c r="AT116" s="167"/>
      <c r="AU116" s="167"/>
      <c r="AV116" s="167"/>
      <c r="AW116" s="167"/>
      <c r="AX116" s="167"/>
      <c r="AY116" s="170" t="s">
        <v>116</v>
      </c>
      <c r="AZ116" s="167"/>
      <c r="BA116" s="167"/>
      <c r="BB116" s="167"/>
      <c r="BC116" s="167"/>
      <c r="BD116" s="167"/>
      <c r="BE116" s="171">
        <f t="shared" si="0"/>
        <v>0</v>
      </c>
      <c r="BF116" s="171">
        <f t="shared" si="1"/>
        <v>0</v>
      </c>
      <c r="BG116" s="171">
        <f t="shared" si="2"/>
        <v>0</v>
      </c>
      <c r="BH116" s="171">
        <f t="shared" si="3"/>
        <v>0</v>
      </c>
      <c r="BI116" s="171">
        <f t="shared" si="4"/>
        <v>0</v>
      </c>
      <c r="BJ116" s="170" t="s">
        <v>86</v>
      </c>
      <c r="BK116" s="167"/>
      <c r="BL116" s="167"/>
      <c r="BM116" s="167"/>
    </row>
    <row r="117" spans="1:65" s="2" customFormat="1" ht="18" customHeight="1">
      <c r="A117" s="35"/>
      <c r="B117" s="36"/>
      <c r="C117" s="37"/>
      <c r="D117" s="335" t="s">
        <v>120</v>
      </c>
      <c r="E117" s="336"/>
      <c r="F117" s="336"/>
      <c r="G117" s="37"/>
      <c r="H117" s="37"/>
      <c r="I117" s="37"/>
      <c r="J117" s="165">
        <v>0</v>
      </c>
      <c r="K117" s="37"/>
      <c r="L117" s="166"/>
      <c r="M117" s="167"/>
      <c r="N117" s="168" t="s">
        <v>44</v>
      </c>
      <c r="O117" s="167"/>
      <c r="P117" s="167"/>
      <c r="Q117" s="167"/>
      <c r="R117" s="167"/>
      <c r="S117" s="169"/>
      <c r="T117" s="169"/>
      <c r="U117" s="169"/>
      <c r="V117" s="169"/>
      <c r="W117" s="169"/>
      <c r="X117" s="169"/>
      <c r="Y117" s="169"/>
      <c r="Z117" s="169"/>
      <c r="AA117" s="169"/>
      <c r="AB117" s="169"/>
      <c r="AC117" s="169"/>
      <c r="AD117" s="169"/>
      <c r="AE117" s="169"/>
      <c r="AF117" s="167"/>
      <c r="AG117" s="167"/>
      <c r="AH117" s="167"/>
      <c r="AI117" s="167"/>
      <c r="AJ117" s="167"/>
      <c r="AK117" s="167"/>
      <c r="AL117" s="167"/>
      <c r="AM117" s="167"/>
      <c r="AN117" s="167"/>
      <c r="AO117" s="167"/>
      <c r="AP117" s="167"/>
      <c r="AQ117" s="167"/>
      <c r="AR117" s="167"/>
      <c r="AS117" s="167"/>
      <c r="AT117" s="167"/>
      <c r="AU117" s="167"/>
      <c r="AV117" s="167"/>
      <c r="AW117" s="167"/>
      <c r="AX117" s="167"/>
      <c r="AY117" s="170" t="s">
        <v>116</v>
      </c>
      <c r="AZ117" s="167"/>
      <c r="BA117" s="167"/>
      <c r="BB117" s="167"/>
      <c r="BC117" s="167"/>
      <c r="BD117" s="167"/>
      <c r="BE117" s="171">
        <f t="shared" si="0"/>
        <v>0</v>
      </c>
      <c r="BF117" s="171">
        <f t="shared" si="1"/>
        <v>0</v>
      </c>
      <c r="BG117" s="171">
        <f t="shared" si="2"/>
        <v>0</v>
      </c>
      <c r="BH117" s="171">
        <f t="shared" si="3"/>
        <v>0</v>
      </c>
      <c r="BI117" s="171">
        <f t="shared" si="4"/>
        <v>0</v>
      </c>
      <c r="BJ117" s="170" t="s">
        <v>86</v>
      </c>
      <c r="BK117" s="167"/>
      <c r="BL117" s="167"/>
      <c r="BM117" s="167"/>
    </row>
    <row r="118" spans="1:65" s="2" customFormat="1" ht="18" customHeight="1">
      <c r="A118" s="35"/>
      <c r="B118" s="36"/>
      <c r="C118" s="37"/>
      <c r="D118" s="164" t="s">
        <v>121</v>
      </c>
      <c r="E118" s="37"/>
      <c r="F118" s="37"/>
      <c r="G118" s="37"/>
      <c r="H118" s="37"/>
      <c r="I118" s="37"/>
      <c r="J118" s="165">
        <f>ROUND(J30*T118,2)</f>
        <v>0</v>
      </c>
      <c r="K118" s="37"/>
      <c r="L118" s="166"/>
      <c r="M118" s="167"/>
      <c r="N118" s="168" t="s">
        <v>44</v>
      </c>
      <c r="O118" s="167"/>
      <c r="P118" s="167"/>
      <c r="Q118" s="167"/>
      <c r="R118" s="167"/>
      <c r="S118" s="169"/>
      <c r="T118" s="169"/>
      <c r="U118" s="169"/>
      <c r="V118" s="169"/>
      <c r="W118" s="169"/>
      <c r="X118" s="169"/>
      <c r="Y118" s="169"/>
      <c r="Z118" s="169"/>
      <c r="AA118" s="169"/>
      <c r="AB118" s="169"/>
      <c r="AC118" s="169"/>
      <c r="AD118" s="169"/>
      <c r="AE118" s="169"/>
      <c r="AF118" s="167"/>
      <c r="AG118" s="167"/>
      <c r="AH118" s="167"/>
      <c r="AI118" s="167"/>
      <c r="AJ118" s="167"/>
      <c r="AK118" s="167"/>
      <c r="AL118" s="167"/>
      <c r="AM118" s="167"/>
      <c r="AN118" s="167"/>
      <c r="AO118" s="167"/>
      <c r="AP118" s="167"/>
      <c r="AQ118" s="167"/>
      <c r="AR118" s="167"/>
      <c r="AS118" s="167"/>
      <c r="AT118" s="167"/>
      <c r="AU118" s="167"/>
      <c r="AV118" s="167"/>
      <c r="AW118" s="167"/>
      <c r="AX118" s="167"/>
      <c r="AY118" s="170" t="s">
        <v>122</v>
      </c>
      <c r="AZ118" s="167"/>
      <c r="BA118" s="167"/>
      <c r="BB118" s="167"/>
      <c r="BC118" s="167"/>
      <c r="BD118" s="167"/>
      <c r="BE118" s="171">
        <f t="shared" si="0"/>
        <v>0</v>
      </c>
      <c r="BF118" s="171">
        <f t="shared" si="1"/>
        <v>0</v>
      </c>
      <c r="BG118" s="171">
        <f t="shared" si="2"/>
        <v>0</v>
      </c>
      <c r="BH118" s="171">
        <f t="shared" si="3"/>
        <v>0</v>
      </c>
      <c r="BI118" s="171">
        <f t="shared" si="4"/>
        <v>0</v>
      </c>
      <c r="BJ118" s="170" t="s">
        <v>86</v>
      </c>
      <c r="BK118" s="167"/>
      <c r="BL118" s="167"/>
      <c r="BM118" s="167"/>
    </row>
    <row r="119" spans="1:65" s="2" customFormat="1" ht="11.25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29.25" customHeight="1">
      <c r="A120" s="35"/>
      <c r="B120" s="36"/>
      <c r="C120" s="172" t="s">
        <v>123</v>
      </c>
      <c r="D120" s="147"/>
      <c r="E120" s="147"/>
      <c r="F120" s="147"/>
      <c r="G120" s="147"/>
      <c r="H120" s="147"/>
      <c r="I120" s="147"/>
      <c r="J120" s="173">
        <f>ROUND(J96+J112,2)</f>
        <v>0</v>
      </c>
      <c r="K120" s="14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6.95" customHeight="1">
      <c r="A121" s="35"/>
      <c r="B121" s="55"/>
      <c r="C121" s="56"/>
      <c r="D121" s="56"/>
      <c r="E121" s="56"/>
      <c r="F121" s="56"/>
      <c r="G121" s="56"/>
      <c r="H121" s="56"/>
      <c r="I121" s="56"/>
      <c r="J121" s="56"/>
      <c r="K121" s="56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5" spans="1:65" s="2" customFormat="1" ht="6.95" customHeight="1">
      <c r="A125" s="35"/>
      <c r="B125" s="57"/>
      <c r="C125" s="58"/>
      <c r="D125" s="58"/>
      <c r="E125" s="58"/>
      <c r="F125" s="58"/>
      <c r="G125" s="58"/>
      <c r="H125" s="58"/>
      <c r="I125" s="58"/>
      <c r="J125" s="58"/>
      <c r="K125" s="58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65" s="2" customFormat="1" ht="24.95" customHeight="1">
      <c r="A126" s="35"/>
      <c r="B126" s="36"/>
      <c r="C126" s="23" t="s">
        <v>124</v>
      </c>
      <c r="D126" s="37"/>
      <c r="E126" s="37"/>
      <c r="F126" s="37"/>
      <c r="G126" s="37"/>
      <c r="H126" s="37"/>
      <c r="I126" s="37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65" s="2" customFormat="1" ht="6.95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65" s="2" customFormat="1" ht="12" customHeight="1">
      <c r="A128" s="35"/>
      <c r="B128" s="36"/>
      <c r="C128" s="29" t="s">
        <v>16</v>
      </c>
      <c r="D128" s="37"/>
      <c r="E128" s="37"/>
      <c r="F128" s="37"/>
      <c r="G128" s="37"/>
      <c r="H128" s="37"/>
      <c r="I128" s="37"/>
      <c r="J128" s="37"/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16.5" customHeight="1">
      <c r="A129" s="35"/>
      <c r="B129" s="36"/>
      <c r="C129" s="37"/>
      <c r="D129" s="37"/>
      <c r="E129" s="332" t="str">
        <f>E7</f>
        <v>Přivaděč Vyšní Lhoty - Žermanice, 2. Etapa km 1,881 - 3,633</v>
      </c>
      <c r="F129" s="333"/>
      <c r="G129" s="333"/>
      <c r="H129" s="333"/>
      <c r="I129" s="37"/>
      <c r="J129" s="37"/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2" customFormat="1" ht="12" customHeight="1">
      <c r="A130" s="35"/>
      <c r="B130" s="36"/>
      <c r="C130" s="29" t="s">
        <v>100</v>
      </c>
      <c r="D130" s="37"/>
      <c r="E130" s="37"/>
      <c r="F130" s="37"/>
      <c r="G130" s="37"/>
      <c r="H130" s="37"/>
      <c r="I130" s="37"/>
      <c r="J130" s="37"/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5" s="2" customFormat="1" ht="16.5" customHeight="1">
      <c r="A131" s="35"/>
      <c r="B131" s="36"/>
      <c r="C131" s="37"/>
      <c r="D131" s="37"/>
      <c r="E131" s="284" t="str">
        <f>E9</f>
        <v>SO 03 - Přivaděč km 1,881 00 - km 2,644 00</v>
      </c>
      <c r="F131" s="334"/>
      <c r="G131" s="334"/>
      <c r="H131" s="334"/>
      <c r="I131" s="37"/>
      <c r="J131" s="37"/>
      <c r="K131" s="37"/>
      <c r="L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65" s="2" customFormat="1" ht="6.95" customHeight="1">
      <c r="A132" s="35"/>
      <c r="B132" s="36"/>
      <c r="C132" s="37"/>
      <c r="D132" s="37"/>
      <c r="E132" s="37"/>
      <c r="F132" s="37"/>
      <c r="G132" s="37"/>
      <c r="H132" s="37"/>
      <c r="I132" s="37"/>
      <c r="J132" s="37"/>
      <c r="K132" s="37"/>
      <c r="L132" s="52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pans="1:65" s="2" customFormat="1" ht="12" customHeight="1">
      <c r="A133" s="35"/>
      <c r="B133" s="36"/>
      <c r="C133" s="29" t="s">
        <v>21</v>
      </c>
      <c r="D133" s="37"/>
      <c r="E133" s="37"/>
      <c r="F133" s="27" t="str">
        <f>F12</f>
        <v>Moravskoslezský kraj</v>
      </c>
      <c r="G133" s="37"/>
      <c r="H133" s="37"/>
      <c r="I133" s="29" t="s">
        <v>23</v>
      </c>
      <c r="J133" s="67" t="str">
        <f>IF(J12="","",J12)</f>
        <v>16. 3. 2022</v>
      </c>
      <c r="K133" s="37"/>
      <c r="L133" s="52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pans="1:65" s="2" customFormat="1" ht="6.95" customHeight="1">
      <c r="A134" s="35"/>
      <c r="B134" s="36"/>
      <c r="C134" s="37"/>
      <c r="D134" s="37"/>
      <c r="E134" s="37"/>
      <c r="F134" s="37"/>
      <c r="G134" s="37"/>
      <c r="H134" s="37"/>
      <c r="I134" s="37"/>
      <c r="J134" s="37"/>
      <c r="K134" s="37"/>
      <c r="L134" s="52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pans="1:65" s="2" customFormat="1" ht="15.2" customHeight="1">
      <c r="A135" s="35"/>
      <c r="B135" s="36"/>
      <c r="C135" s="29" t="s">
        <v>27</v>
      </c>
      <c r="D135" s="37"/>
      <c r="E135" s="37"/>
      <c r="F135" s="27" t="str">
        <f>E15</f>
        <v>Povodí Odry, státní podnik</v>
      </c>
      <c r="G135" s="37"/>
      <c r="H135" s="37"/>
      <c r="I135" s="29" t="s">
        <v>33</v>
      </c>
      <c r="J135" s="33" t="str">
        <f>E21</f>
        <v>AQUATIS, a.s.</v>
      </c>
      <c r="K135" s="37"/>
      <c r="L135" s="52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pans="1:65" s="2" customFormat="1" ht="25.7" customHeight="1">
      <c r="A136" s="35"/>
      <c r="B136" s="36"/>
      <c r="C136" s="29" t="s">
        <v>31</v>
      </c>
      <c r="D136" s="37"/>
      <c r="E136" s="37"/>
      <c r="F136" s="27" t="str">
        <f>IF(E18="","",E18)</f>
        <v>Vyplň údaj</v>
      </c>
      <c r="G136" s="37"/>
      <c r="H136" s="37"/>
      <c r="I136" s="29" t="s">
        <v>36</v>
      </c>
      <c r="J136" s="33" t="str">
        <f>E24</f>
        <v>Ing. Michal Jendruščák</v>
      </c>
      <c r="K136" s="37"/>
      <c r="L136" s="52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pans="1:65" s="2" customFormat="1" ht="10.35" customHeight="1">
      <c r="A137" s="35"/>
      <c r="B137" s="36"/>
      <c r="C137" s="37"/>
      <c r="D137" s="37"/>
      <c r="E137" s="37"/>
      <c r="F137" s="37"/>
      <c r="G137" s="37"/>
      <c r="H137" s="37"/>
      <c r="I137" s="37"/>
      <c r="J137" s="37"/>
      <c r="K137" s="37"/>
      <c r="L137" s="52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  <row r="138" spans="1:65" s="11" customFormat="1" ht="29.25" customHeight="1">
      <c r="A138" s="174"/>
      <c r="B138" s="175"/>
      <c r="C138" s="176" t="s">
        <v>125</v>
      </c>
      <c r="D138" s="177" t="s">
        <v>64</v>
      </c>
      <c r="E138" s="177" t="s">
        <v>60</v>
      </c>
      <c r="F138" s="177" t="s">
        <v>61</v>
      </c>
      <c r="G138" s="177" t="s">
        <v>126</v>
      </c>
      <c r="H138" s="177" t="s">
        <v>127</v>
      </c>
      <c r="I138" s="177" t="s">
        <v>128</v>
      </c>
      <c r="J138" s="177" t="s">
        <v>105</v>
      </c>
      <c r="K138" s="178" t="s">
        <v>129</v>
      </c>
      <c r="L138" s="179"/>
      <c r="M138" s="76" t="s">
        <v>1</v>
      </c>
      <c r="N138" s="77" t="s">
        <v>43</v>
      </c>
      <c r="O138" s="77" t="s">
        <v>130</v>
      </c>
      <c r="P138" s="77" t="s">
        <v>131</v>
      </c>
      <c r="Q138" s="77" t="s">
        <v>132</v>
      </c>
      <c r="R138" s="77" t="s">
        <v>133</v>
      </c>
      <c r="S138" s="77" t="s">
        <v>134</v>
      </c>
      <c r="T138" s="78" t="s">
        <v>135</v>
      </c>
      <c r="U138" s="174"/>
      <c r="V138" s="174"/>
      <c r="W138" s="174"/>
      <c r="X138" s="174"/>
      <c r="Y138" s="174"/>
      <c r="Z138" s="174"/>
      <c r="AA138" s="174"/>
      <c r="AB138" s="174"/>
      <c r="AC138" s="174"/>
      <c r="AD138" s="174"/>
      <c r="AE138" s="174"/>
    </row>
    <row r="139" spans="1:65" s="2" customFormat="1" ht="22.9" customHeight="1">
      <c r="A139" s="35"/>
      <c r="B139" s="36"/>
      <c r="C139" s="83" t="s">
        <v>136</v>
      </c>
      <c r="D139" s="37"/>
      <c r="E139" s="37"/>
      <c r="F139" s="37"/>
      <c r="G139" s="37"/>
      <c r="H139" s="37"/>
      <c r="I139" s="37"/>
      <c r="J139" s="180">
        <f>BK139</f>
        <v>0</v>
      </c>
      <c r="K139" s="37"/>
      <c r="L139" s="40"/>
      <c r="M139" s="79"/>
      <c r="N139" s="181"/>
      <c r="O139" s="80"/>
      <c r="P139" s="182">
        <f>P140+P362</f>
        <v>0</v>
      </c>
      <c r="Q139" s="80"/>
      <c r="R139" s="182">
        <f>R140+R362</f>
        <v>10746.065163699997</v>
      </c>
      <c r="S139" s="80"/>
      <c r="T139" s="183">
        <f>T140+T362</f>
        <v>6154.6440000000011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7" t="s">
        <v>78</v>
      </c>
      <c r="AU139" s="17" t="s">
        <v>107</v>
      </c>
      <c r="BK139" s="184">
        <f>BK140+BK362</f>
        <v>0</v>
      </c>
    </row>
    <row r="140" spans="1:65" s="12" customFormat="1" ht="25.9" customHeight="1">
      <c r="B140" s="185"/>
      <c r="C140" s="186"/>
      <c r="D140" s="187" t="s">
        <v>78</v>
      </c>
      <c r="E140" s="188" t="s">
        <v>331</v>
      </c>
      <c r="F140" s="188" t="s">
        <v>332</v>
      </c>
      <c r="G140" s="186"/>
      <c r="H140" s="186"/>
      <c r="I140" s="189"/>
      <c r="J140" s="190">
        <f>BK140</f>
        <v>0</v>
      </c>
      <c r="K140" s="186"/>
      <c r="L140" s="191"/>
      <c r="M140" s="192"/>
      <c r="N140" s="193"/>
      <c r="O140" s="193"/>
      <c r="P140" s="194">
        <f>P141+P240+P254+P264+P279+P287+P327+P357+P360</f>
        <v>0</v>
      </c>
      <c r="Q140" s="193"/>
      <c r="R140" s="194">
        <f>R141+R240+R254+R264+R279+R287+R327+R357+R360</f>
        <v>10731.626483699998</v>
      </c>
      <c r="S140" s="193"/>
      <c r="T140" s="195">
        <f>T141+T240+T254+T264+T279+T287+T327+T357+T360</f>
        <v>6154.6440000000011</v>
      </c>
      <c r="AR140" s="196" t="s">
        <v>86</v>
      </c>
      <c r="AT140" s="197" t="s">
        <v>78</v>
      </c>
      <c r="AU140" s="197" t="s">
        <v>79</v>
      </c>
      <c r="AY140" s="196" t="s">
        <v>139</v>
      </c>
      <c r="BK140" s="198">
        <f>BK141+BK240+BK254+BK264+BK279+BK287+BK327+BK357+BK360</f>
        <v>0</v>
      </c>
    </row>
    <row r="141" spans="1:65" s="12" customFormat="1" ht="22.9" customHeight="1">
      <c r="B141" s="185"/>
      <c r="C141" s="186"/>
      <c r="D141" s="187" t="s">
        <v>78</v>
      </c>
      <c r="E141" s="199" t="s">
        <v>86</v>
      </c>
      <c r="F141" s="199" t="s">
        <v>333</v>
      </c>
      <c r="G141" s="186"/>
      <c r="H141" s="186"/>
      <c r="I141" s="189"/>
      <c r="J141" s="200">
        <f>BK141</f>
        <v>0</v>
      </c>
      <c r="K141" s="186"/>
      <c r="L141" s="191"/>
      <c r="M141" s="192"/>
      <c r="N141" s="193"/>
      <c r="O141" s="193"/>
      <c r="P141" s="194">
        <f>SUM(P142:P239)</f>
        <v>0</v>
      </c>
      <c r="Q141" s="193"/>
      <c r="R141" s="194">
        <f>SUM(R142:R239)</f>
        <v>0.45898</v>
      </c>
      <c r="S141" s="193"/>
      <c r="T141" s="195">
        <f>SUM(T142:T239)</f>
        <v>6152.9280000000008</v>
      </c>
      <c r="AR141" s="196" t="s">
        <v>86</v>
      </c>
      <c r="AT141" s="197" t="s">
        <v>78</v>
      </c>
      <c r="AU141" s="197" t="s">
        <v>86</v>
      </c>
      <c r="AY141" s="196" t="s">
        <v>139</v>
      </c>
      <c r="BK141" s="198">
        <f>SUM(BK142:BK239)</f>
        <v>0</v>
      </c>
    </row>
    <row r="142" spans="1:65" s="2" customFormat="1" ht="24.2" customHeight="1">
      <c r="A142" s="35"/>
      <c r="B142" s="36"/>
      <c r="C142" s="201" t="s">
        <v>86</v>
      </c>
      <c r="D142" s="201" t="s">
        <v>142</v>
      </c>
      <c r="E142" s="202" t="s">
        <v>334</v>
      </c>
      <c r="F142" s="203" t="s">
        <v>335</v>
      </c>
      <c r="G142" s="204" t="s">
        <v>199</v>
      </c>
      <c r="H142" s="205">
        <v>2148</v>
      </c>
      <c r="I142" s="206"/>
      <c r="J142" s="207">
        <f>ROUND(I142*H142,2)</f>
        <v>0</v>
      </c>
      <c r="K142" s="203" t="s">
        <v>336</v>
      </c>
      <c r="L142" s="40"/>
      <c r="M142" s="208" t="s">
        <v>1</v>
      </c>
      <c r="N142" s="209" t="s">
        <v>44</v>
      </c>
      <c r="O142" s="72"/>
      <c r="P142" s="210">
        <f>O142*H142</f>
        <v>0</v>
      </c>
      <c r="Q142" s="210">
        <v>0</v>
      </c>
      <c r="R142" s="210">
        <f>Q142*H142</f>
        <v>0</v>
      </c>
      <c r="S142" s="210">
        <v>0</v>
      </c>
      <c r="T142" s="211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2" t="s">
        <v>146</v>
      </c>
      <c r="AT142" s="212" t="s">
        <v>142</v>
      </c>
      <c r="AU142" s="212" t="s">
        <v>88</v>
      </c>
      <c r="AY142" s="17" t="s">
        <v>139</v>
      </c>
      <c r="BE142" s="213">
        <f>IF(N142="základní",J142,0)</f>
        <v>0</v>
      </c>
      <c r="BF142" s="213">
        <f>IF(N142="snížená",J142,0)</f>
        <v>0</v>
      </c>
      <c r="BG142" s="213">
        <f>IF(N142="zákl. přenesená",J142,0)</f>
        <v>0</v>
      </c>
      <c r="BH142" s="213">
        <f>IF(N142="sníž. přenesená",J142,0)</f>
        <v>0</v>
      </c>
      <c r="BI142" s="213">
        <f>IF(N142="nulová",J142,0)</f>
        <v>0</v>
      </c>
      <c r="BJ142" s="17" t="s">
        <v>86</v>
      </c>
      <c r="BK142" s="213">
        <f>ROUND(I142*H142,2)</f>
        <v>0</v>
      </c>
      <c r="BL142" s="17" t="s">
        <v>146</v>
      </c>
      <c r="BM142" s="212" t="s">
        <v>337</v>
      </c>
    </row>
    <row r="143" spans="1:65" s="13" customFormat="1" ht="11.25">
      <c r="B143" s="218"/>
      <c r="C143" s="219"/>
      <c r="D143" s="214" t="s">
        <v>254</v>
      </c>
      <c r="E143" s="220" t="s">
        <v>1</v>
      </c>
      <c r="F143" s="221" t="s">
        <v>338</v>
      </c>
      <c r="G143" s="219"/>
      <c r="H143" s="222">
        <v>2148</v>
      </c>
      <c r="I143" s="223"/>
      <c r="J143" s="219"/>
      <c r="K143" s="219"/>
      <c r="L143" s="224"/>
      <c r="M143" s="225"/>
      <c r="N143" s="226"/>
      <c r="O143" s="226"/>
      <c r="P143" s="226"/>
      <c r="Q143" s="226"/>
      <c r="R143" s="226"/>
      <c r="S143" s="226"/>
      <c r="T143" s="227"/>
      <c r="AT143" s="228" t="s">
        <v>254</v>
      </c>
      <c r="AU143" s="228" t="s">
        <v>88</v>
      </c>
      <c r="AV143" s="13" t="s">
        <v>88</v>
      </c>
      <c r="AW143" s="13" t="s">
        <v>35</v>
      </c>
      <c r="AX143" s="13" t="s">
        <v>86</v>
      </c>
      <c r="AY143" s="228" t="s">
        <v>139</v>
      </c>
    </row>
    <row r="144" spans="1:65" s="2" customFormat="1" ht="16.5" customHeight="1">
      <c r="A144" s="35"/>
      <c r="B144" s="36"/>
      <c r="C144" s="201" t="s">
        <v>88</v>
      </c>
      <c r="D144" s="201" t="s">
        <v>142</v>
      </c>
      <c r="E144" s="202" t="s">
        <v>339</v>
      </c>
      <c r="F144" s="203" t="s">
        <v>340</v>
      </c>
      <c r="G144" s="204" t="s">
        <v>199</v>
      </c>
      <c r="H144" s="205">
        <v>2.8</v>
      </c>
      <c r="I144" s="206"/>
      <c r="J144" s="207">
        <f>ROUND(I144*H144,2)</f>
        <v>0</v>
      </c>
      <c r="K144" s="203" t="s">
        <v>336</v>
      </c>
      <c r="L144" s="40"/>
      <c r="M144" s="208" t="s">
        <v>1</v>
      </c>
      <c r="N144" s="209" t="s">
        <v>44</v>
      </c>
      <c r="O144" s="72"/>
      <c r="P144" s="210">
        <f>O144*H144</f>
        <v>0</v>
      </c>
      <c r="Q144" s="210">
        <v>0</v>
      </c>
      <c r="R144" s="210">
        <f>Q144*H144</f>
        <v>0</v>
      </c>
      <c r="S144" s="210">
        <v>0.26</v>
      </c>
      <c r="T144" s="211">
        <f>S144*H144</f>
        <v>0.72799999999999998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2" t="s">
        <v>146</v>
      </c>
      <c r="AT144" s="212" t="s">
        <v>142</v>
      </c>
      <c r="AU144" s="212" t="s">
        <v>88</v>
      </c>
      <c r="AY144" s="17" t="s">
        <v>139</v>
      </c>
      <c r="BE144" s="213">
        <f>IF(N144="základní",J144,0)</f>
        <v>0</v>
      </c>
      <c r="BF144" s="213">
        <f>IF(N144="snížená",J144,0)</f>
        <v>0</v>
      </c>
      <c r="BG144" s="213">
        <f>IF(N144="zákl. přenesená",J144,0)</f>
        <v>0</v>
      </c>
      <c r="BH144" s="213">
        <f>IF(N144="sníž. přenesená",J144,0)</f>
        <v>0</v>
      </c>
      <c r="BI144" s="213">
        <f>IF(N144="nulová",J144,0)</f>
        <v>0</v>
      </c>
      <c r="BJ144" s="17" t="s">
        <v>86</v>
      </c>
      <c r="BK144" s="213">
        <f>ROUND(I144*H144,2)</f>
        <v>0</v>
      </c>
      <c r="BL144" s="17" t="s">
        <v>146</v>
      </c>
      <c r="BM144" s="212" t="s">
        <v>341</v>
      </c>
    </row>
    <row r="145" spans="1:65" s="13" customFormat="1" ht="11.25">
      <c r="B145" s="218"/>
      <c r="C145" s="219"/>
      <c r="D145" s="214" t="s">
        <v>254</v>
      </c>
      <c r="E145" s="220" t="s">
        <v>1</v>
      </c>
      <c r="F145" s="221" t="s">
        <v>342</v>
      </c>
      <c r="G145" s="219"/>
      <c r="H145" s="222">
        <v>2.8</v>
      </c>
      <c r="I145" s="223"/>
      <c r="J145" s="219"/>
      <c r="K145" s="219"/>
      <c r="L145" s="224"/>
      <c r="M145" s="225"/>
      <c r="N145" s="226"/>
      <c r="O145" s="226"/>
      <c r="P145" s="226"/>
      <c r="Q145" s="226"/>
      <c r="R145" s="226"/>
      <c r="S145" s="226"/>
      <c r="T145" s="227"/>
      <c r="AT145" s="228" t="s">
        <v>254</v>
      </c>
      <c r="AU145" s="228" t="s">
        <v>88</v>
      </c>
      <c r="AV145" s="13" t="s">
        <v>88</v>
      </c>
      <c r="AW145" s="13" t="s">
        <v>35</v>
      </c>
      <c r="AX145" s="13" t="s">
        <v>86</v>
      </c>
      <c r="AY145" s="228" t="s">
        <v>139</v>
      </c>
    </row>
    <row r="146" spans="1:65" s="2" customFormat="1" ht="16.5" customHeight="1">
      <c r="A146" s="35"/>
      <c r="B146" s="36"/>
      <c r="C146" s="201" t="s">
        <v>154</v>
      </c>
      <c r="D146" s="201" t="s">
        <v>142</v>
      </c>
      <c r="E146" s="202" t="s">
        <v>343</v>
      </c>
      <c r="F146" s="203" t="s">
        <v>344</v>
      </c>
      <c r="G146" s="204" t="s">
        <v>199</v>
      </c>
      <c r="H146" s="205">
        <v>9754</v>
      </c>
      <c r="I146" s="206"/>
      <c r="J146" s="207">
        <f>ROUND(I146*H146,2)</f>
        <v>0</v>
      </c>
      <c r="K146" s="203" t="s">
        <v>336</v>
      </c>
      <c r="L146" s="40"/>
      <c r="M146" s="208" t="s">
        <v>1</v>
      </c>
      <c r="N146" s="209" t="s">
        <v>44</v>
      </c>
      <c r="O146" s="72"/>
      <c r="P146" s="210">
        <f>O146*H146</f>
        <v>0</v>
      </c>
      <c r="Q146" s="210">
        <v>0</v>
      </c>
      <c r="R146" s="210">
        <f>Q146*H146</f>
        <v>0</v>
      </c>
      <c r="S146" s="210">
        <v>0.625</v>
      </c>
      <c r="T146" s="211">
        <f>S146*H146</f>
        <v>6096.25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2" t="s">
        <v>146</v>
      </c>
      <c r="AT146" s="212" t="s">
        <v>142</v>
      </c>
      <c r="AU146" s="212" t="s">
        <v>88</v>
      </c>
      <c r="AY146" s="17" t="s">
        <v>139</v>
      </c>
      <c r="BE146" s="213">
        <f>IF(N146="základní",J146,0)</f>
        <v>0</v>
      </c>
      <c r="BF146" s="213">
        <f>IF(N146="snížená",J146,0)</f>
        <v>0</v>
      </c>
      <c r="BG146" s="213">
        <f>IF(N146="zákl. přenesená",J146,0)</f>
        <v>0</v>
      </c>
      <c r="BH146" s="213">
        <f>IF(N146="sníž. přenesená",J146,0)</f>
        <v>0</v>
      </c>
      <c r="BI146" s="213">
        <f>IF(N146="nulová",J146,0)</f>
        <v>0</v>
      </c>
      <c r="BJ146" s="17" t="s">
        <v>86</v>
      </c>
      <c r="BK146" s="213">
        <f>ROUND(I146*H146,2)</f>
        <v>0</v>
      </c>
      <c r="BL146" s="17" t="s">
        <v>146</v>
      </c>
      <c r="BM146" s="212" t="s">
        <v>345</v>
      </c>
    </row>
    <row r="147" spans="1:65" s="13" customFormat="1" ht="11.25">
      <c r="B147" s="218"/>
      <c r="C147" s="219"/>
      <c r="D147" s="214" t="s">
        <v>254</v>
      </c>
      <c r="E147" s="220" t="s">
        <v>1</v>
      </c>
      <c r="F147" s="221" t="s">
        <v>346</v>
      </c>
      <c r="G147" s="219"/>
      <c r="H147" s="222">
        <v>5915.5</v>
      </c>
      <c r="I147" s="223"/>
      <c r="J147" s="219"/>
      <c r="K147" s="219"/>
      <c r="L147" s="224"/>
      <c r="M147" s="225"/>
      <c r="N147" s="226"/>
      <c r="O147" s="226"/>
      <c r="P147" s="226"/>
      <c r="Q147" s="226"/>
      <c r="R147" s="226"/>
      <c r="S147" s="226"/>
      <c r="T147" s="227"/>
      <c r="AT147" s="228" t="s">
        <v>254</v>
      </c>
      <c r="AU147" s="228" t="s">
        <v>88</v>
      </c>
      <c r="AV147" s="13" t="s">
        <v>88</v>
      </c>
      <c r="AW147" s="13" t="s">
        <v>35</v>
      </c>
      <c r="AX147" s="13" t="s">
        <v>79</v>
      </c>
      <c r="AY147" s="228" t="s">
        <v>139</v>
      </c>
    </row>
    <row r="148" spans="1:65" s="13" customFormat="1" ht="11.25">
      <c r="B148" s="218"/>
      <c r="C148" s="219"/>
      <c r="D148" s="214" t="s">
        <v>254</v>
      </c>
      <c r="E148" s="220" t="s">
        <v>1</v>
      </c>
      <c r="F148" s="221" t="s">
        <v>347</v>
      </c>
      <c r="G148" s="219"/>
      <c r="H148" s="222">
        <v>7</v>
      </c>
      <c r="I148" s="223"/>
      <c r="J148" s="219"/>
      <c r="K148" s="219"/>
      <c r="L148" s="224"/>
      <c r="M148" s="225"/>
      <c r="N148" s="226"/>
      <c r="O148" s="226"/>
      <c r="P148" s="226"/>
      <c r="Q148" s="226"/>
      <c r="R148" s="226"/>
      <c r="S148" s="226"/>
      <c r="T148" s="227"/>
      <c r="AT148" s="228" t="s">
        <v>254</v>
      </c>
      <c r="AU148" s="228" t="s">
        <v>88</v>
      </c>
      <c r="AV148" s="13" t="s">
        <v>88</v>
      </c>
      <c r="AW148" s="13" t="s">
        <v>35</v>
      </c>
      <c r="AX148" s="13" t="s">
        <v>79</v>
      </c>
      <c r="AY148" s="228" t="s">
        <v>139</v>
      </c>
    </row>
    <row r="149" spans="1:65" s="13" customFormat="1" ht="11.25">
      <c r="B149" s="218"/>
      <c r="C149" s="219"/>
      <c r="D149" s="214" t="s">
        <v>254</v>
      </c>
      <c r="E149" s="220" t="s">
        <v>1</v>
      </c>
      <c r="F149" s="221" t="s">
        <v>348</v>
      </c>
      <c r="G149" s="219"/>
      <c r="H149" s="222">
        <v>3831.5</v>
      </c>
      <c r="I149" s="223"/>
      <c r="J149" s="219"/>
      <c r="K149" s="219"/>
      <c r="L149" s="224"/>
      <c r="M149" s="225"/>
      <c r="N149" s="226"/>
      <c r="O149" s="226"/>
      <c r="P149" s="226"/>
      <c r="Q149" s="226"/>
      <c r="R149" s="226"/>
      <c r="S149" s="226"/>
      <c r="T149" s="227"/>
      <c r="AT149" s="228" t="s">
        <v>254</v>
      </c>
      <c r="AU149" s="228" t="s">
        <v>88</v>
      </c>
      <c r="AV149" s="13" t="s">
        <v>88</v>
      </c>
      <c r="AW149" s="13" t="s">
        <v>35</v>
      </c>
      <c r="AX149" s="13" t="s">
        <v>79</v>
      </c>
      <c r="AY149" s="228" t="s">
        <v>139</v>
      </c>
    </row>
    <row r="150" spans="1:65" s="14" customFormat="1" ht="11.25">
      <c r="B150" s="235"/>
      <c r="C150" s="236"/>
      <c r="D150" s="214" t="s">
        <v>254</v>
      </c>
      <c r="E150" s="237" t="s">
        <v>1</v>
      </c>
      <c r="F150" s="238" t="s">
        <v>349</v>
      </c>
      <c r="G150" s="236"/>
      <c r="H150" s="239">
        <v>9754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AT150" s="245" t="s">
        <v>254</v>
      </c>
      <c r="AU150" s="245" t="s">
        <v>88</v>
      </c>
      <c r="AV150" s="14" t="s">
        <v>146</v>
      </c>
      <c r="AW150" s="14" t="s">
        <v>35</v>
      </c>
      <c r="AX150" s="14" t="s">
        <v>86</v>
      </c>
      <c r="AY150" s="245" t="s">
        <v>139</v>
      </c>
    </row>
    <row r="151" spans="1:65" s="2" customFormat="1" ht="16.5" customHeight="1">
      <c r="A151" s="35"/>
      <c r="B151" s="36"/>
      <c r="C151" s="201" t="s">
        <v>146</v>
      </c>
      <c r="D151" s="201" t="s">
        <v>142</v>
      </c>
      <c r="E151" s="202" t="s">
        <v>350</v>
      </c>
      <c r="F151" s="203" t="s">
        <v>351</v>
      </c>
      <c r="G151" s="204" t="s">
        <v>199</v>
      </c>
      <c r="H151" s="205">
        <v>93</v>
      </c>
      <c r="I151" s="206"/>
      <c r="J151" s="207">
        <f>ROUND(I151*H151,2)</f>
        <v>0</v>
      </c>
      <c r="K151" s="203" t="s">
        <v>336</v>
      </c>
      <c r="L151" s="40"/>
      <c r="M151" s="208" t="s">
        <v>1</v>
      </c>
      <c r="N151" s="209" t="s">
        <v>44</v>
      </c>
      <c r="O151" s="72"/>
      <c r="P151" s="210">
        <f>O151*H151</f>
        <v>0</v>
      </c>
      <c r="Q151" s="210">
        <v>0</v>
      </c>
      <c r="R151" s="210">
        <f>Q151*H151</f>
        <v>0</v>
      </c>
      <c r="S151" s="210">
        <v>0.35499999999999998</v>
      </c>
      <c r="T151" s="211">
        <f>S151*H151</f>
        <v>33.015000000000001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2" t="s">
        <v>146</v>
      </c>
      <c r="AT151" s="212" t="s">
        <v>142</v>
      </c>
      <c r="AU151" s="212" t="s">
        <v>88</v>
      </c>
      <c r="AY151" s="17" t="s">
        <v>139</v>
      </c>
      <c r="BE151" s="213">
        <f>IF(N151="základní",J151,0)</f>
        <v>0</v>
      </c>
      <c r="BF151" s="213">
        <f>IF(N151="snížená",J151,0)</f>
        <v>0</v>
      </c>
      <c r="BG151" s="213">
        <f>IF(N151="zákl. přenesená",J151,0)</f>
        <v>0</v>
      </c>
      <c r="BH151" s="213">
        <f>IF(N151="sníž. přenesená",J151,0)</f>
        <v>0</v>
      </c>
      <c r="BI151" s="213">
        <f>IF(N151="nulová",J151,0)</f>
        <v>0</v>
      </c>
      <c r="BJ151" s="17" t="s">
        <v>86</v>
      </c>
      <c r="BK151" s="213">
        <f>ROUND(I151*H151,2)</f>
        <v>0</v>
      </c>
      <c r="BL151" s="17" t="s">
        <v>146</v>
      </c>
      <c r="BM151" s="212" t="s">
        <v>352</v>
      </c>
    </row>
    <row r="152" spans="1:65" s="2" customFormat="1" ht="19.5">
      <c r="A152" s="35"/>
      <c r="B152" s="36"/>
      <c r="C152" s="37"/>
      <c r="D152" s="214" t="s">
        <v>148</v>
      </c>
      <c r="E152" s="37"/>
      <c r="F152" s="215" t="s">
        <v>353</v>
      </c>
      <c r="G152" s="37"/>
      <c r="H152" s="37"/>
      <c r="I152" s="169"/>
      <c r="J152" s="37"/>
      <c r="K152" s="37"/>
      <c r="L152" s="40"/>
      <c r="M152" s="216"/>
      <c r="N152" s="217"/>
      <c r="O152" s="72"/>
      <c r="P152" s="72"/>
      <c r="Q152" s="72"/>
      <c r="R152" s="72"/>
      <c r="S152" s="72"/>
      <c r="T152" s="73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7" t="s">
        <v>148</v>
      </c>
      <c r="AU152" s="17" t="s">
        <v>88</v>
      </c>
    </row>
    <row r="153" spans="1:65" s="2" customFormat="1" ht="16.5" customHeight="1">
      <c r="A153" s="35"/>
      <c r="B153" s="36"/>
      <c r="C153" s="201" t="s">
        <v>138</v>
      </c>
      <c r="D153" s="201" t="s">
        <v>142</v>
      </c>
      <c r="E153" s="202" t="s">
        <v>354</v>
      </c>
      <c r="F153" s="203" t="s">
        <v>355</v>
      </c>
      <c r="G153" s="204" t="s">
        <v>356</v>
      </c>
      <c r="H153" s="205">
        <v>10080</v>
      </c>
      <c r="I153" s="206"/>
      <c r="J153" s="207">
        <f>ROUND(I153*H153,2)</f>
        <v>0</v>
      </c>
      <c r="K153" s="203" t="s">
        <v>336</v>
      </c>
      <c r="L153" s="40"/>
      <c r="M153" s="208" t="s">
        <v>1</v>
      </c>
      <c r="N153" s="209" t="s">
        <v>44</v>
      </c>
      <c r="O153" s="72"/>
      <c r="P153" s="210">
        <f>O153*H153</f>
        <v>0</v>
      </c>
      <c r="Q153" s="210">
        <v>3.0000000000000001E-5</v>
      </c>
      <c r="R153" s="210">
        <f>Q153*H153</f>
        <v>0.3024</v>
      </c>
      <c r="S153" s="210">
        <v>0</v>
      </c>
      <c r="T153" s="211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2" t="s">
        <v>146</v>
      </c>
      <c r="AT153" s="212" t="s">
        <v>142</v>
      </c>
      <c r="AU153" s="212" t="s">
        <v>88</v>
      </c>
      <c r="AY153" s="17" t="s">
        <v>139</v>
      </c>
      <c r="BE153" s="213">
        <f>IF(N153="základní",J153,0)</f>
        <v>0</v>
      </c>
      <c r="BF153" s="213">
        <f>IF(N153="snížená",J153,0)</f>
        <v>0</v>
      </c>
      <c r="BG153" s="213">
        <f>IF(N153="zákl. přenesená",J153,0)</f>
        <v>0</v>
      </c>
      <c r="BH153" s="213">
        <f>IF(N153="sníž. přenesená",J153,0)</f>
        <v>0</v>
      </c>
      <c r="BI153" s="213">
        <f>IF(N153="nulová",J153,0)</f>
        <v>0</v>
      </c>
      <c r="BJ153" s="17" t="s">
        <v>86</v>
      </c>
      <c r="BK153" s="213">
        <f>ROUND(I153*H153,2)</f>
        <v>0</v>
      </c>
      <c r="BL153" s="17" t="s">
        <v>146</v>
      </c>
      <c r="BM153" s="212" t="s">
        <v>357</v>
      </c>
    </row>
    <row r="154" spans="1:65" s="2" customFormat="1" ht="19.5">
      <c r="A154" s="35"/>
      <c r="B154" s="36"/>
      <c r="C154" s="37"/>
      <c r="D154" s="214" t="s">
        <v>148</v>
      </c>
      <c r="E154" s="37"/>
      <c r="F154" s="215" t="s">
        <v>358</v>
      </c>
      <c r="G154" s="37"/>
      <c r="H154" s="37"/>
      <c r="I154" s="169"/>
      <c r="J154" s="37"/>
      <c r="K154" s="37"/>
      <c r="L154" s="40"/>
      <c r="M154" s="216"/>
      <c r="N154" s="217"/>
      <c r="O154" s="72"/>
      <c r="P154" s="72"/>
      <c r="Q154" s="72"/>
      <c r="R154" s="72"/>
      <c r="S154" s="72"/>
      <c r="T154" s="73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7" t="s">
        <v>148</v>
      </c>
      <c r="AU154" s="17" t="s">
        <v>88</v>
      </c>
    </row>
    <row r="155" spans="1:65" s="13" customFormat="1" ht="11.25">
      <c r="B155" s="218"/>
      <c r="C155" s="219"/>
      <c r="D155" s="214" t="s">
        <v>254</v>
      </c>
      <c r="E155" s="220" t="s">
        <v>1</v>
      </c>
      <c r="F155" s="221" t="s">
        <v>359</v>
      </c>
      <c r="G155" s="219"/>
      <c r="H155" s="222">
        <v>5040</v>
      </c>
      <c r="I155" s="223"/>
      <c r="J155" s="219"/>
      <c r="K155" s="219"/>
      <c r="L155" s="224"/>
      <c r="M155" s="225"/>
      <c r="N155" s="226"/>
      <c r="O155" s="226"/>
      <c r="P155" s="226"/>
      <c r="Q155" s="226"/>
      <c r="R155" s="226"/>
      <c r="S155" s="226"/>
      <c r="T155" s="227"/>
      <c r="AT155" s="228" t="s">
        <v>254</v>
      </c>
      <c r="AU155" s="228" t="s">
        <v>88</v>
      </c>
      <c r="AV155" s="13" t="s">
        <v>88</v>
      </c>
      <c r="AW155" s="13" t="s">
        <v>35</v>
      </c>
      <c r="AX155" s="13" t="s">
        <v>79</v>
      </c>
      <c r="AY155" s="228" t="s">
        <v>139</v>
      </c>
    </row>
    <row r="156" spans="1:65" s="13" customFormat="1" ht="11.25">
      <c r="B156" s="218"/>
      <c r="C156" s="219"/>
      <c r="D156" s="214" t="s">
        <v>254</v>
      </c>
      <c r="E156" s="220" t="s">
        <v>1</v>
      </c>
      <c r="F156" s="221" t="s">
        <v>360</v>
      </c>
      <c r="G156" s="219"/>
      <c r="H156" s="222">
        <v>5040</v>
      </c>
      <c r="I156" s="223"/>
      <c r="J156" s="219"/>
      <c r="K156" s="219"/>
      <c r="L156" s="224"/>
      <c r="M156" s="225"/>
      <c r="N156" s="226"/>
      <c r="O156" s="226"/>
      <c r="P156" s="226"/>
      <c r="Q156" s="226"/>
      <c r="R156" s="226"/>
      <c r="S156" s="226"/>
      <c r="T156" s="227"/>
      <c r="AT156" s="228" t="s">
        <v>254</v>
      </c>
      <c r="AU156" s="228" t="s">
        <v>88</v>
      </c>
      <c r="AV156" s="13" t="s">
        <v>88</v>
      </c>
      <c r="AW156" s="13" t="s">
        <v>35</v>
      </c>
      <c r="AX156" s="13" t="s">
        <v>79</v>
      </c>
      <c r="AY156" s="228" t="s">
        <v>139</v>
      </c>
    </row>
    <row r="157" spans="1:65" s="14" customFormat="1" ht="11.25">
      <c r="B157" s="235"/>
      <c r="C157" s="236"/>
      <c r="D157" s="214" t="s">
        <v>254</v>
      </c>
      <c r="E157" s="237" t="s">
        <v>1</v>
      </c>
      <c r="F157" s="238" t="s">
        <v>349</v>
      </c>
      <c r="G157" s="236"/>
      <c r="H157" s="239">
        <v>10080</v>
      </c>
      <c r="I157" s="240"/>
      <c r="J157" s="236"/>
      <c r="K157" s="236"/>
      <c r="L157" s="241"/>
      <c r="M157" s="242"/>
      <c r="N157" s="243"/>
      <c r="O157" s="243"/>
      <c r="P157" s="243"/>
      <c r="Q157" s="243"/>
      <c r="R157" s="243"/>
      <c r="S157" s="243"/>
      <c r="T157" s="244"/>
      <c r="AT157" s="245" t="s">
        <v>254</v>
      </c>
      <c r="AU157" s="245" t="s">
        <v>88</v>
      </c>
      <c r="AV157" s="14" t="s">
        <v>146</v>
      </c>
      <c r="AW157" s="14" t="s">
        <v>35</v>
      </c>
      <c r="AX157" s="14" t="s">
        <v>86</v>
      </c>
      <c r="AY157" s="245" t="s">
        <v>139</v>
      </c>
    </row>
    <row r="158" spans="1:65" s="2" customFormat="1" ht="16.5" customHeight="1">
      <c r="A158" s="35"/>
      <c r="B158" s="36"/>
      <c r="C158" s="201" t="s">
        <v>166</v>
      </c>
      <c r="D158" s="201" t="s">
        <v>142</v>
      </c>
      <c r="E158" s="202" t="s">
        <v>361</v>
      </c>
      <c r="F158" s="203" t="s">
        <v>362</v>
      </c>
      <c r="G158" s="204" t="s">
        <v>363</v>
      </c>
      <c r="H158" s="205">
        <v>1260</v>
      </c>
      <c r="I158" s="206"/>
      <c r="J158" s="207">
        <f>ROUND(I158*H158,2)</f>
        <v>0</v>
      </c>
      <c r="K158" s="203" t="s">
        <v>336</v>
      </c>
      <c r="L158" s="40"/>
      <c r="M158" s="208" t="s">
        <v>1</v>
      </c>
      <c r="N158" s="209" t="s">
        <v>44</v>
      </c>
      <c r="O158" s="72"/>
      <c r="P158" s="210">
        <f>O158*H158</f>
        <v>0</v>
      </c>
      <c r="Q158" s="210">
        <v>0</v>
      </c>
      <c r="R158" s="210">
        <f>Q158*H158</f>
        <v>0</v>
      </c>
      <c r="S158" s="210">
        <v>0</v>
      </c>
      <c r="T158" s="211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2" t="s">
        <v>146</v>
      </c>
      <c r="AT158" s="212" t="s">
        <v>142</v>
      </c>
      <c r="AU158" s="212" t="s">
        <v>88</v>
      </c>
      <c r="AY158" s="17" t="s">
        <v>139</v>
      </c>
      <c r="BE158" s="213">
        <f>IF(N158="základní",J158,0)</f>
        <v>0</v>
      </c>
      <c r="BF158" s="213">
        <f>IF(N158="snížená",J158,0)</f>
        <v>0</v>
      </c>
      <c r="BG158" s="213">
        <f>IF(N158="zákl. přenesená",J158,0)</f>
        <v>0</v>
      </c>
      <c r="BH158" s="213">
        <f>IF(N158="sníž. přenesená",J158,0)</f>
        <v>0</v>
      </c>
      <c r="BI158" s="213">
        <f>IF(N158="nulová",J158,0)</f>
        <v>0</v>
      </c>
      <c r="BJ158" s="17" t="s">
        <v>86</v>
      </c>
      <c r="BK158" s="213">
        <f>ROUND(I158*H158,2)</f>
        <v>0</v>
      </c>
      <c r="BL158" s="17" t="s">
        <v>146</v>
      </c>
      <c r="BM158" s="212" t="s">
        <v>364</v>
      </c>
    </row>
    <row r="159" spans="1:65" s="13" customFormat="1" ht="11.25">
      <c r="B159" s="218"/>
      <c r="C159" s="219"/>
      <c r="D159" s="214" t="s">
        <v>254</v>
      </c>
      <c r="E159" s="220" t="s">
        <v>1</v>
      </c>
      <c r="F159" s="221" t="s">
        <v>365</v>
      </c>
      <c r="G159" s="219"/>
      <c r="H159" s="222">
        <v>630</v>
      </c>
      <c r="I159" s="223"/>
      <c r="J159" s="219"/>
      <c r="K159" s="219"/>
      <c r="L159" s="224"/>
      <c r="M159" s="225"/>
      <c r="N159" s="226"/>
      <c r="O159" s="226"/>
      <c r="P159" s="226"/>
      <c r="Q159" s="226"/>
      <c r="R159" s="226"/>
      <c r="S159" s="226"/>
      <c r="T159" s="227"/>
      <c r="AT159" s="228" t="s">
        <v>254</v>
      </c>
      <c r="AU159" s="228" t="s">
        <v>88</v>
      </c>
      <c r="AV159" s="13" t="s">
        <v>88</v>
      </c>
      <c r="AW159" s="13" t="s">
        <v>35</v>
      </c>
      <c r="AX159" s="13" t="s">
        <v>79</v>
      </c>
      <c r="AY159" s="228" t="s">
        <v>139</v>
      </c>
    </row>
    <row r="160" spans="1:65" s="13" customFormat="1" ht="11.25">
      <c r="B160" s="218"/>
      <c r="C160" s="219"/>
      <c r="D160" s="214" t="s">
        <v>254</v>
      </c>
      <c r="E160" s="220" t="s">
        <v>1</v>
      </c>
      <c r="F160" s="221" t="s">
        <v>366</v>
      </c>
      <c r="G160" s="219"/>
      <c r="H160" s="222">
        <v>630</v>
      </c>
      <c r="I160" s="223"/>
      <c r="J160" s="219"/>
      <c r="K160" s="219"/>
      <c r="L160" s="224"/>
      <c r="M160" s="225"/>
      <c r="N160" s="226"/>
      <c r="O160" s="226"/>
      <c r="P160" s="226"/>
      <c r="Q160" s="226"/>
      <c r="R160" s="226"/>
      <c r="S160" s="226"/>
      <c r="T160" s="227"/>
      <c r="AT160" s="228" t="s">
        <v>254</v>
      </c>
      <c r="AU160" s="228" t="s">
        <v>88</v>
      </c>
      <c r="AV160" s="13" t="s">
        <v>88</v>
      </c>
      <c r="AW160" s="13" t="s">
        <v>35</v>
      </c>
      <c r="AX160" s="13" t="s">
        <v>79</v>
      </c>
      <c r="AY160" s="228" t="s">
        <v>139</v>
      </c>
    </row>
    <row r="161" spans="1:65" s="14" customFormat="1" ht="11.25">
      <c r="B161" s="235"/>
      <c r="C161" s="236"/>
      <c r="D161" s="214" t="s">
        <v>254</v>
      </c>
      <c r="E161" s="237" t="s">
        <v>1</v>
      </c>
      <c r="F161" s="238" t="s">
        <v>349</v>
      </c>
      <c r="G161" s="236"/>
      <c r="H161" s="239">
        <v>1260</v>
      </c>
      <c r="I161" s="240"/>
      <c r="J161" s="236"/>
      <c r="K161" s="236"/>
      <c r="L161" s="241"/>
      <c r="M161" s="242"/>
      <c r="N161" s="243"/>
      <c r="O161" s="243"/>
      <c r="P161" s="243"/>
      <c r="Q161" s="243"/>
      <c r="R161" s="243"/>
      <c r="S161" s="243"/>
      <c r="T161" s="244"/>
      <c r="AT161" s="245" t="s">
        <v>254</v>
      </c>
      <c r="AU161" s="245" t="s">
        <v>88</v>
      </c>
      <c r="AV161" s="14" t="s">
        <v>146</v>
      </c>
      <c r="AW161" s="14" t="s">
        <v>35</v>
      </c>
      <c r="AX161" s="14" t="s">
        <v>86</v>
      </c>
      <c r="AY161" s="245" t="s">
        <v>139</v>
      </c>
    </row>
    <row r="162" spans="1:65" s="2" customFormat="1" ht="21.75" customHeight="1">
      <c r="A162" s="35"/>
      <c r="B162" s="36"/>
      <c r="C162" s="201" t="s">
        <v>171</v>
      </c>
      <c r="D162" s="201" t="s">
        <v>142</v>
      </c>
      <c r="E162" s="202" t="s">
        <v>367</v>
      </c>
      <c r="F162" s="203" t="s">
        <v>368</v>
      </c>
      <c r="G162" s="204" t="s">
        <v>369</v>
      </c>
      <c r="H162" s="205">
        <v>6282.7</v>
      </c>
      <c r="I162" s="206"/>
      <c r="J162" s="207">
        <f>ROUND(I162*H162,2)</f>
        <v>0</v>
      </c>
      <c r="K162" s="203" t="s">
        <v>336</v>
      </c>
      <c r="L162" s="40"/>
      <c r="M162" s="208" t="s">
        <v>1</v>
      </c>
      <c r="N162" s="209" t="s">
        <v>44</v>
      </c>
      <c r="O162" s="72"/>
      <c r="P162" s="210">
        <f>O162*H162</f>
        <v>0</v>
      </c>
      <c r="Q162" s="210">
        <v>0</v>
      </c>
      <c r="R162" s="210">
        <f>Q162*H162</f>
        <v>0</v>
      </c>
      <c r="S162" s="210">
        <v>0</v>
      </c>
      <c r="T162" s="211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2" t="s">
        <v>146</v>
      </c>
      <c r="AT162" s="212" t="s">
        <v>142</v>
      </c>
      <c r="AU162" s="212" t="s">
        <v>88</v>
      </c>
      <c r="AY162" s="17" t="s">
        <v>139</v>
      </c>
      <c r="BE162" s="213">
        <f>IF(N162="základní",J162,0)</f>
        <v>0</v>
      </c>
      <c r="BF162" s="213">
        <f>IF(N162="snížená",J162,0)</f>
        <v>0</v>
      </c>
      <c r="BG162" s="213">
        <f>IF(N162="zákl. přenesená",J162,0)</f>
        <v>0</v>
      </c>
      <c r="BH162" s="213">
        <f>IF(N162="sníž. přenesená",J162,0)</f>
        <v>0</v>
      </c>
      <c r="BI162" s="213">
        <f>IF(N162="nulová",J162,0)</f>
        <v>0</v>
      </c>
      <c r="BJ162" s="17" t="s">
        <v>86</v>
      </c>
      <c r="BK162" s="213">
        <f>ROUND(I162*H162,2)</f>
        <v>0</v>
      </c>
      <c r="BL162" s="17" t="s">
        <v>146</v>
      </c>
      <c r="BM162" s="212" t="s">
        <v>370</v>
      </c>
    </row>
    <row r="163" spans="1:65" s="13" customFormat="1" ht="11.25">
      <c r="B163" s="218"/>
      <c r="C163" s="219"/>
      <c r="D163" s="214" t="s">
        <v>254</v>
      </c>
      <c r="E163" s="220" t="s">
        <v>1</v>
      </c>
      <c r="F163" s="221" t="s">
        <v>371</v>
      </c>
      <c r="G163" s="219"/>
      <c r="H163" s="222">
        <v>81.900000000000006</v>
      </c>
      <c r="I163" s="223"/>
      <c r="J163" s="219"/>
      <c r="K163" s="219"/>
      <c r="L163" s="224"/>
      <c r="M163" s="225"/>
      <c r="N163" s="226"/>
      <c r="O163" s="226"/>
      <c r="P163" s="226"/>
      <c r="Q163" s="226"/>
      <c r="R163" s="226"/>
      <c r="S163" s="226"/>
      <c r="T163" s="227"/>
      <c r="AT163" s="228" t="s">
        <v>254</v>
      </c>
      <c r="AU163" s="228" t="s">
        <v>88</v>
      </c>
      <c r="AV163" s="13" t="s">
        <v>88</v>
      </c>
      <c r="AW163" s="13" t="s">
        <v>35</v>
      </c>
      <c r="AX163" s="13" t="s">
        <v>79</v>
      </c>
      <c r="AY163" s="228" t="s">
        <v>139</v>
      </c>
    </row>
    <row r="164" spans="1:65" s="13" customFormat="1" ht="11.25">
      <c r="B164" s="218"/>
      <c r="C164" s="219"/>
      <c r="D164" s="214" t="s">
        <v>254</v>
      </c>
      <c r="E164" s="220" t="s">
        <v>1</v>
      </c>
      <c r="F164" s="221" t="s">
        <v>372</v>
      </c>
      <c r="G164" s="219"/>
      <c r="H164" s="222">
        <v>6200.8</v>
      </c>
      <c r="I164" s="223"/>
      <c r="J164" s="219"/>
      <c r="K164" s="219"/>
      <c r="L164" s="224"/>
      <c r="M164" s="225"/>
      <c r="N164" s="226"/>
      <c r="O164" s="226"/>
      <c r="P164" s="226"/>
      <c r="Q164" s="226"/>
      <c r="R164" s="226"/>
      <c r="S164" s="226"/>
      <c r="T164" s="227"/>
      <c r="AT164" s="228" t="s">
        <v>254</v>
      </c>
      <c r="AU164" s="228" t="s">
        <v>88</v>
      </c>
      <c r="AV164" s="13" t="s">
        <v>88</v>
      </c>
      <c r="AW164" s="13" t="s">
        <v>35</v>
      </c>
      <c r="AX164" s="13" t="s">
        <v>79</v>
      </c>
      <c r="AY164" s="228" t="s">
        <v>139</v>
      </c>
    </row>
    <row r="165" spans="1:65" s="14" customFormat="1" ht="11.25">
      <c r="B165" s="235"/>
      <c r="C165" s="236"/>
      <c r="D165" s="214" t="s">
        <v>254</v>
      </c>
      <c r="E165" s="237" t="s">
        <v>1</v>
      </c>
      <c r="F165" s="238" t="s">
        <v>349</v>
      </c>
      <c r="G165" s="236"/>
      <c r="H165" s="239">
        <v>6282.7</v>
      </c>
      <c r="I165" s="240"/>
      <c r="J165" s="236"/>
      <c r="K165" s="236"/>
      <c r="L165" s="241"/>
      <c r="M165" s="242"/>
      <c r="N165" s="243"/>
      <c r="O165" s="243"/>
      <c r="P165" s="243"/>
      <c r="Q165" s="243"/>
      <c r="R165" s="243"/>
      <c r="S165" s="243"/>
      <c r="T165" s="244"/>
      <c r="AT165" s="245" t="s">
        <v>254</v>
      </c>
      <c r="AU165" s="245" t="s">
        <v>88</v>
      </c>
      <c r="AV165" s="14" t="s">
        <v>146</v>
      </c>
      <c r="AW165" s="14" t="s">
        <v>35</v>
      </c>
      <c r="AX165" s="14" t="s">
        <v>86</v>
      </c>
      <c r="AY165" s="245" t="s">
        <v>139</v>
      </c>
    </row>
    <row r="166" spans="1:65" s="2" customFormat="1" ht="21.75" customHeight="1">
      <c r="A166" s="35"/>
      <c r="B166" s="36"/>
      <c r="C166" s="201" t="s">
        <v>176</v>
      </c>
      <c r="D166" s="201" t="s">
        <v>142</v>
      </c>
      <c r="E166" s="202" t="s">
        <v>373</v>
      </c>
      <c r="F166" s="203" t="s">
        <v>374</v>
      </c>
      <c r="G166" s="204" t="s">
        <v>369</v>
      </c>
      <c r="H166" s="205">
        <v>2797.2</v>
      </c>
      <c r="I166" s="206"/>
      <c r="J166" s="207">
        <f>ROUND(I166*H166,2)</f>
        <v>0</v>
      </c>
      <c r="K166" s="203" t="s">
        <v>336</v>
      </c>
      <c r="L166" s="40"/>
      <c r="M166" s="208" t="s">
        <v>1</v>
      </c>
      <c r="N166" s="209" t="s">
        <v>44</v>
      </c>
      <c r="O166" s="72"/>
      <c r="P166" s="210">
        <f>O166*H166</f>
        <v>0</v>
      </c>
      <c r="Q166" s="210">
        <v>0</v>
      </c>
      <c r="R166" s="210">
        <f>Q166*H166</f>
        <v>0</v>
      </c>
      <c r="S166" s="210">
        <v>0</v>
      </c>
      <c r="T166" s="211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12" t="s">
        <v>146</v>
      </c>
      <c r="AT166" s="212" t="s">
        <v>142</v>
      </c>
      <c r="AU166" s="212" t="s">
        <v>88</v>
      </c>
      <c r="AY166" s="17" t="s">
        <v>139</v>
      </c>
      <c r="BE166" s="213">
        <f>IF(N166="základní",J166,0)</f>
        <v>0</v>
      </c>
      <c r="BF166" s="213">
        <f>IF(N166="snížená",J166,0)</f>
        <v>0</v>
      </c>
      <c r="BG166" s="213">
        <f>IF(N166="zákl. přenesená",J166,0)</f>
        <v>0</v>
      </c>
      <c r="BH166" s="213">
        <f>IF(N166="sníž. přenesená",J166,0)</f>
        <v>0</v>
      </c>
      <c r="BI166" s="213">
        <f>IF(N166="nulová",J166,0)</f>
        <v>0</v>
      </c>
      <c r="BJ166" s="17" t="s">
        <v>86</v>
      </c>
      <c r="BK166" s="213">
        <f>ROUND(I166*H166,2)</f>
        <v>0</v>
      </c>
      <c r="BL166" s="17" t="s">
        <v>146</v>
      </c>
      <c r="BM166" s="212" t="s">
        <v>375</v>
      </c>
    </row>
    <row r="167" spans="1:65" s="13" customFormat="1" ht="11.25">
      <c r="B167" s="218"/>
      <c r="C167" s="219"/>
      <c r="D167" s="214" t="s">
        <v>254</v>
      </c>
      <c r="E167" s="220" t="s">
        <v>1</v>
      </c>
      <c r="F167" s="221" t="s">
        <v>376</v>
      </c>
      <c r="G167" s="219"/>
      <c r="H167" s="222">
        <v>2797.2</v>
      </c>
      <c r="I167" s="223"/>
      <c r="J167" s="219"/>
      <c r="K167" s="219"/>
      <c r="L167" s="224"/>
      <c r="M167" s="225"/>
      <c r="N167" s="226"/>
      <c r="O167" s="226"/>
      <c r="P167" s="226"/>
      <c r="Q167" s="226"/>
      <c r="R167" s="226"/>
      <c r="S167" s="226"/>
      <c r="T167" s="227"/>
      <c r="AT167" s="228" t="s">
        <v>254</v>
      </c>
      <c r="AU167" s="228" t="s">
        <v>88</v>
      </c>
      <c r="AV167" s="13" t="s">
        <v>88</v>
      </c>
      <c r="AW167" s="13" t="s">
        <v>35</v>
      </c>
      <c r="AX167" s="13" t="s">
        <v>86</v>
      </c>
      <c r="AY167" s="228" t="s">
        <v>139</v>
      </c>
    </row>
    <row r="168" spans="1:65" s="2" customFormat="1" ht="16.5" customHeight="1">
      <c r="A168" s="35"/>
      <c r="B168" s="36"/>
      <c r="C168" s="201" t="s">
        <v>183</v>
      </c>
      <c r="D168" s="201" t="s">
        <v>142</v>
      </c>
      <c r="E168" s="202" t="s">
        <v>377</v>
      </c>
      <c r="F168" s="203" t="s">
        <v>378</v>
      </c>
      <c r="G168" s="204" t="s">
        <v>199</v>
      </c>
      <c r="H168" s="205">
        <v>9160</v>
      </c>
      <c r="I168" s="206"/>
      <c r="J168" s="207">
        <f>ROUND(I168*H168,2)</f>
        <v>0</v>
      </c>
      <c r="K168" s="203" t="s">
        <v>336</v>
      </c>
      <c r="L168" s="40"/>
      <c r="M168" s="208" t="s">
        <v>1</v>
      </c>
      <c r="N168" s="209" t="s">
        <v>44</v>
      </c>
      <c r="O168" s="72"/>
      <c r="P168" s="210">
        <f>O168*H168</f>
        <v>0</v>
      </c>
      <c r="Q168" s="210">
        <v>0</v>
      </c>
      <c r="R168" s="210">
        <f>Q168*H168</f>
        <v>0</v>
      </c>
      <c r="S168" s="210">
        <v>0</v>
      </c>
      <c r="T168" s="211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12" t="s">
        <v>146</v>
      </c>
      <c r="AT168" s="212" t="s">
        <v>142</v>
      </c>
      <c r="AU168" s="212" t="s">
        <v>88</v>
      </c>
      <c r="AY168" s="17" t="s">
        <v>139</v>
      </c>
      <c r="BE168" s="213">
        <f>IF(N168="základní",J168,0)</f>
        <v>0</v>
      </c>
      <c r="BF168" s="213">
        <f>IF(N168="snížená",J168,0)</f>
        <v>0</v>
      </c>
      <c r="BG168" s="213">
        <f>IF(N168="zákl. přenesená",J168,0)</f>
        <v>0</v>
      </c>
      <c r="BH168" s="213">
        <f>IF(N168="sníž. přenesená",J168,0)</f>
        <v>0</v>
      </c>
      <c r="BI168" s="213">
        <f>IF(N168="nulová",J168,0)</f>
        <v>0</v>
      </c>
      <c r="BJ168" s="17" t="s">
        <v>86</v>
      </c>
      <c r="BK168" s="213">
        <f>ROUND(I168*H168,2)</f>
        <v>0</v>
      </c>
      <c r="BL168" s="17" t="s">
        <v>146</v>
      </c>
      <c r="BM168" s="212" t="s">
        <v>379</v>
      </c>
    </row>
    <row r="169" spans="1:65" s="13" customFormat="1" ht="11.25">
      <c r="B169" s="218"/>
      <c r="C169" s="219"/>
      <c r="D169" s="214" t="s">
        <v>254</v>
      </c>
      <c r="E169" s="220" t="s">
        <v>1</v>
      </c>
      <c r="F169" s="221" t="s">
        <v>380</v>
      </c>
      <c r="G169" s="219"/>
      <c r="H169" s="222">
        <v>9160</v>
      </c>
      <c r="I169" s="223"/>
      <c r="J169" s="219"/>
      <c r="K169" s="219"/>
      <c r="L169" s="224"/>
      <c r="M169" s="225"/>
      <c r="N169" s="226"/>
      <c r="O169" s="226"/>
      <c r="P169" s="226"/>
      <c r="Q169" s="226"/>
      <c r="R169" s="226"/>
      <c r="S169" s="226"/>
      <c r="T169" s="227"/>
      <c r="AT169" s="228" t="s">
        <v>254</v>
      </c>
      <c r="AU169" s="228" t="s">
        <v>88</v>
      </c>
      <c r="AV169" s="13" t="s">
        <v>88</v>
      </c>
      <c r="AW169" s="13" t="s">
        <v>35</v>
      </c>
      <c r="AX169" s="13" t="s">
        <v>86</v>
      </c>
      <c r="AY169" s="228" t="s">
        <v>139</v>
      </c>
    </row>
    <row r="170" spans="1:65" s="2" customFormat="1" ht="16.5" customHeight="1">
      <c r="A170" s="35"/>
      <c r="B170" s="36"/>
      <c r="C170" s="246" t="s">
        <v>188</v>
      </c>
      <c r="D170" s="246" t="s">
        <v>381</v>
      </c>
      <c r="E170" s="247" t="s">
        <v>382</v>
      </c>
      <c r="F170" s="248" t="s">
        <v>383</v>
      </c>
      <c r="G170" s="249" t="s">
        <v>199</v>
      </c>
      <c r="H170" s="250">
        <v>9160</v>
      </c>
      <c r="I170" s="251"/>
      <c r="J170" s="252">
        <f>ROUND(I170*H170,2)</f>
        <v>0</v>
      </c>
      <c r="K170" s="248" t="s">
        <v>1</v>
      </c>
      <c r="L170" s="253"/>
      <c r="M170" s="254" t="s">
        <v>1</v>
      </c>
      <c r="N170" s="255" t="s">
        <v>44</v>
      </c>
      <c r="O170" s="72"/>
      <c r="P170" s="210">
        <f>O170*H170</f>
        <v>0</v>
      </c>
      <c r="Q170" s="210">
        <v>0</v>
      </c>
      <c r="R170" s="210">
        <f>Q170*H170</f>
        <v>0</v>
      </c>
      <c r="S170" s="210">
        <v>0</v>
      </c>
      <c r="T170" s="211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2" t="s">
        <v>176</v>
      </c>
      <c r="AT170" s="212" t="s">
        <v>381</v>
      </c>
      <c r="AU170" s="212" t="s">
        <v>88</v>
      </c>
      <c r="AY170" s="17" t="s">
        <v>139</v>
      </c>
      <c r="BE170" s="213">
        <f>IF(N170="základní",J170,0)</f>
        <v>0</v>
      </c>
      <c r="BF170" s="213">
        <f>IF(N170="snížená",J170,0)</f>
        <v>0</v>
      </c>
      <c r="BG170" s="213">
        <f>IF(N170="zákl. přenesená",J170,0)</f>
        <v>0</v>
      </c>
      <c r="BH170" s="213">
        <f>IF(N170="sníž. přenesená",J170,0)</f>
        <v>0</v>
      </c>
      <c r="BI170" s="213">
        <f>IF(N170="nulová",J170,0)</f>
        <v>0</v>
      </c>
      <c r="BJ170" s="17" t="s">
        <v>86</v>
      </c>
      <c r="BK170" s="213">
        <f>ROUND(I170*H170,2)</f>
        <v>0</v>
      </c>
      <c r="BL170" s="17" t="s">
        <v>146</v>
      </c>
      <c r="BM170" s="212" t="s">
        <v>384</v>
      </c>
    </row>
    <row r="171" spans="1:65" s="2" customFormat="1" ht="16.5" customHeight="1">
      <c r="A171" s="35"/>
      <c r="B171" s="36"/>
      <c r="C171" s="201" t="s">
        <v>192</v>
      </c>
      <c r="D171" s="201" t="s">
        <v>142</v>
      </c>
      <c r="E171" s="202" t="s">
        <v>385</v>
      </c>
      <c r="F171" s="203" t="s">
        <v>386</v>
      </c>
      <c r="G171" s="204" t="s">
        <v>199</v>
      </c>
      <c r="H171" s="205">
        <v>2148</v>
      </c>
      <c r="I171" s="206"/>
      <c r="J171" s="207">
        <f>ROUND(I171*H171,2)</f>
        <v>0</v>
      </c>
      <c r="K171" s="203" t="s">
        <v>336</v>
      </c>
      <c r="L171" s="40"/>
      <c r="M171" s="208" t="s">
        <v>1</v>
      </c>
      <c r="N171" s="209" t="s">
        <v>44</v>
      </c>
      <c r="O171" s="72"/>
      <c r="P171" s="210">
        <f>O171*H171</f>
        <v>0</v>
      </c>
      <c r="Q171" s="210">
        <v>0</v>
      </c>
      <c r="R171" s="210">
        <f>Q171*H171</f>
        <v>0</v>
      </c>
      <c r="S171" s="210">
        <v>0</v>
      </c>
      <c r="T171" s="211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12" t="s">
        <v>146</v>
      </c>
      <c r="AT171" s="212" t="s">
        <v>142</v>
      </c>
      <c r="AU171" s="212" t="s">
        <v>88</v>
      </c>
      <c r="AY171" s="17" t="s">
        <v>139</v>
      </c>
      <c r="BE171" s="213">
        <f>IF(N171="základní",J171,0)</f>
        <v>0</v>
      </c>
      <c r="BF171" s="213">
        <f>IF(N171="snížená",J171,0)</f>
        <v>0</v>
      </c>
      <c r="BG171" s="213">
        <f>IF(N171="zákl. přenesená",J171,0)</f>
        <v>0</v>
      </c>
      <c r="BH171" s="213">
        <f>IF(N171="sníž. přenesená",J171,0)</f>
        <v>0</v>
      </c>
      <c r="BI171" s="213">
        <f>IF(N171="nulová",J171,0)</f>
        <v>0</v>
      </c>
      <c r="BJ171" s="17" t="s">
        <v>86</v>
      </c>
      <c r="BK171" s="213">
        <f>ROUND(I171*H171,2)</f>
        <v>0</v>
      </c>
      <c r="BL171" s="17" t="s">
        <v>146</v>
      </c>
      <c r="BM171" s="212" t="s">
        <v>387</v>
      </c>
    </row>
    <row r="172" spans="1:65" s="2" customFormat="1" ht="19.5">
      <c r="A172" s="35"/>
      <c r="B172" s="36"/>
      <c r="C172" s="37"/>
      <c r="D172" s="214" t="s">
        <v>148</v>
      </c>
      <c r="E172" s="37"/>
      <c r="F172" s="215" t="s">
        <v>388</v>
      </c>
      <c r="G172" s="37"/>
      <c r="H172" s="37"/>
      <c r="I172" s="169"/>
      <c r="J172" s="37"/>
      <c r="K172" s="37"/>
      <c r="L172" s="40"/>
      <c r="M172" s="216"/>
      <c r="N172" s="217"/>
      <c r="O172" s="72"/>
      <c r="P172" s="72"/>
      <c r="Q172" s="72"/>
      <c r="R172" s="72"/>
      <c r="S172" s="72"/>
      <c r="T172" s="73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7" t="s">
        <v>148</v>
      </c>
      <c r="AU172" s="17" t="s">
        <v>88</v>
      </c>
    </row>
    <row r="173" spans="1:65" s="2" customFormat="1" ht="21.75" customHeight="1">
      <c r="A173" s="35"/>
      <c r="B173" s="36"/>
      <c r="C173" s="201" t="s">
        <v>196</v>
      </c>
      <c r="D173" s="201" t="s">
        <v>142</v>
      </c>
      <c r="E173" s="202" t="s">
        <v>389</v>
      </c>
      <c r="F173" s="203" t="s">
        <v>390</v>
      </c>
      <c r="G173" s="204" t="s">
        <v>369</v>
      </c>
      <c r="H173" s="205">
        <v>3090.97</v>
      </c>
      <c r="I173" s="206"/>
      <c r="J173" s="207">
        <f>ROUND(I173*H173,2)</f>
        <v>0</v>
      </c>
      <c r="K173" s="203" t="s">
        <v>336</v>
      </c>
      <c r="L173" s="40"/>
      <c r="M173" s="208" t="s">
        <v>1</v>
      </c>
      <c r="N173" s="209" t="s">
        <v>44</v>
      </c>
      <c r="O173" s="72"/>
      <c r="P173" s="210">
        <f>O173*H173</f>
        <v>0</v>
      </c>
      <c r="Q173" s="210">
        <v>0</v>
      </c>
      <c r="R173" s="210">
        <f>Q173*H173</f>
        <v>0</v>
      </c>
      <c r="S173" s="210">
        <v>0</v>
      </c>
      <c r="T173" s="211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12" t="s">
        <v>146</v>
      </c>
      <c r="AT173" s="212" t="s">
        <v>142</v>
      </c>
      <c r="AU173" s="212" t="s">
        <v>88</v>
      </c>
      <c r="AY173" s="17" t="s">
        <v>139</v>
      </c>
      <c r="BE173" s="213">
        <f>IF(N173="základní",J173,0)</f>
        <v>0</v>
      </c>
      <c r="BF173" s="213">
        <f>IF(N173="snížená",J173,0)</f>
        <v>0</v>
      </c>
      <c r="BG173" s="213">
        <f>IF(N173="zákl. přenesená",J173,0)</f>
        <v>0</v>
      </c>
      <c r="BH173" s="213">
        <f>IF(N173="sníž. přenesená",J173,0)</f>
        <v>0</v>
      </c>
      <c r="BI173" s="213">
        <f>IF(N173="nulová",J173,0)</f>
        <v>0</v>
      </c>
      <c r="BJ173" s="17" t="s">
        <v>86</v>
      </c>
      <c r="BK173" s="213">
        <f>ROUND(I173*H173,2)</f>
        <v>0</v>
      </c>
      <c r="BL173" s="17" t="s">
        <v>146</v>
      </c>
      <c r="BM173" s="212" t="s">
        <v>391</v>
      </c>
    </row>
    <row r="174" spans="1:65" s="13" customFormat="1" ht="11.25">
      <c r="B174" s="218"/>
      <c r="C174" s="219"/>
      <c r="D174" s="214" t="s">
        <v>254</v>
      </c>
      <c r="E174" s="220" t="s">
        <v>1</v>
      </c>
      <c r="F174" s="221" t="s">
        <v>392</v>
      </c>
      <c r="G174" s="219"/>
      <c r="H174" s="222">
        <v>1315.7</v>
      </c>
      <c r="I174" s="223"/>
      <c r="J174" s="219"/>
      <c r="K174" s="219"/>
      <c r="L174" s="224"/>
      <c r="M174" s="225"/>
      <c r="N174" s="226"/>
      <c r="O174" s="226"/>
      <c r="P174" s="226"/>
      <c r="Q174" s="226"/>
      <c r="R174" s="226"/>
      <c r="S174" s="226"/>
      <c r="T174" s="227"/>
      <c r="AT174" s="228" t="s">
        <v>254</v>
      </c>
      <c r="AU174" s="228" t="s">
        <v>88</v>
      </c>
      <c r="AV174" s="13" t="s">
        <v>88</v>
      </c>
      <c r="AW174" s="13" t="s">
        <v>35</v>
      </c>
      <c r="AX174" s="13" t="s">
        <v>79</v>
      </c>
      <c r="AY174" s="228" t="s">
        <v>139</v>
      </c>
    </row>
    <row r="175" spans="1:65" s="15" customFormat="1" ht="11.25">
      <c r="B175" s="256"/>
      <c r="C175" s="257"/>
      <c r="D175" s="214" t="s">
        <v>254</v>
      </c>
      <c r="E175" s="258" t="s">
        <v>1</v>
      </c>
      <c r="F175" s="259" t="s">
        <v>393</v>
      </c>
      <c r="G175" s="257"/>
      <c r="H175" s="260">
        <v>1315.7</v>
      </c>
      <c r="I175" s="261"/>
      <c r="J175" s="257"/>
      <c r="K175" s="257"/>
      <c r="L175" s="262"/>
      <c r="M175" s="263"/>
      <c r="N175" s="264"/>
      <c r="O175" s="264"/>
      <c r="P175" s="264"/>
      <c r="Q175" s="264"/>
      <c r="R175" s="264"/>
      <c r="S175" s="264"/>
      <c r="T175" s="265"/>
      <c r="AT175" s="266" t="s">
        <v>254</v>
      </c>
      <c r="AU175" s="266" t="s">
        <v>88</v>
      </c>
      <c r="AV175" s="15" t="s">
        <v>154</v>
      </c>
      <c r="AW175" s="15" t="s">
        <v>35</v>
      </c>
      <c r="AX175" s="15" t="s">
        <v>79</v>
      </c>
      <c r="AY175" s="266" t="s">
        <v>139</v>
      </c>
    </row>
    <row r="176" spans="1:65" s="13" customFormat="1" ht="11.25">
      <c r="B176" s="218"/>
      <c r="C176" s="219"/>
      <c r="D176" s="214" t="s">
        <v>254</v>
      </c>
      <c r="E176" s="220" t="s">
        <v>1</v>
      </c>
      <c r="F176" s="221" t="s">
        <v>394</v>
      </c>
      <c r="G176" s="219"/>
      <c r="H176" s="222">
        <v>1315.7</v>
      </c>
      <c r="I176" s="223"/>
      <c r="J176" s="219"/>
      <c r="K176" s="219"/>
      <c r="L176" s="224"/>
      <c r="M176" s="225"/>
      <c r="N176" s="226"/>
      <c r="O176" s="226"/>
      <c r="P176" s="226"/>
      <c r="Q176" s="226"/>
      <c r="R176" s="226"/>
      <c r="S176" s="226"/>
      <c r="T176" s="227"/>
      <c r="AT176" s="228" t="s">
        <v>254</v>
      </c>
      <c r="AU176" s="228" t="s">
        <v>88</v>
      </c>
      <c r="AV176" s="13" t="s">
        <v>88</v>
      </c>
      <c r="AW176" s="13" t="s">
        <v>35</v>
      </c>
      <c r="AX176" s="13" t="s">
        <v>79</v>
      </c>
      <c r="AY176" s="228" t="s">
        <v>139</v>
      </c>
    </row>
    <row r="177" spans="1:65" s="13" customFormat="1" ht="11.25">
      <c r="B177" s="218"/>
      <c r="C177" s="219"/>
      <c r="D177" s="214" t="s">
        <v>254</v>
      </c>
      <c r="E177" s="220" t="s">
        <v>1</v>
      </c>
      <c r="F177" s="221" t="s">
        <v>395</v>
      </c>
      <c r="G177" s="219"/>
      <c r="H177" s="222">
        <v>389.97</v>
      </c>
      <c r="I177" s="223"/>
      <c r="J177" s="219"/>
      <c r="K177" s="219"/>
      <c r="L177" s="224"/>
      <c r="M177" s="225"/>
      <c r="N177" s="226"/>
      <c r="O177" s="226"/>
      <c r="P177" s="226"/>
      <c r="Q177" s="226"/>
      <c r="R177" s="226"/>
      <c r="S177" s="226"/>
      <c r="T177" s="227"/>
      <c r="AT177" s="228" t="s">
        <v>254</v>
      </c>
      <c r="AU177" s="228" t="s">
        <v>88</v>
      </c>
      <c r="AV177" s="13" t="s">
        <v>88</v>
      </c>
      <c r="AW177" s="13" t="s">
        <v>35</v>
      </c>
      <c r="AX177" s="13" t="s">
        <v>79</v>
      </c>
      <c r="AY177" s="228" t="s">
        <v>139</v>
      </c>
    </row>
    <row r="178" spans="1:65" s="13" customFormat="1" ht="11.25">
      <c r="B178" s="218"/>
      <c r="C178" s="219"/>
      <c r="D178" s="214" t="s">
        <v>254</v>
      </c>
      <c r="E178" s="220" t="s">
        <v>1</v>
      </c>
      <c r="F178" s="221" t="s">
        <v>396</v>
      </c>
      <c r="G178" s="219"/>
      <c r="H178" s="222">
        <v>69.599999999999994</v>
      </c>
      <c r="I178" s="223"/>
      <c r="J178" s="219"/>
      <c r="K178" s="219"/>
      <c r="L178" s="224"/>
      <c r="M178" s="225"/>
      <c r="N178" s="226"/>
      <c r="O178" s="226"/>
      <c r="P178" s="226"/>
      <c r="Q178" s="226"/>
      <c r="R178" s="226"/>
      <c r="S178" s="226"/>
      <c r="T178" s="227"/>
      <c r="AT178" s="228" t="s">
        <v>254</v>
      </c>
      <c r="AU178" s="228" t="s">
        <v>88</v>
      </c>
      <c r="AV178" s="13" t="s">
        <v>88</v>
      </c>
      <c r="AW178" s="13" t="s">
        <v>35</v>
      </c>
      <c r="AX178" s="13" t="s">
        <v>79</v>
      </c>
      <c r="AY178" s="228" t="s">
        <v>139</v>
      </c>
    </row>
    <row r="179" spans="1:65" s="15" customFormat="1" ht="11.25">
      <c r="B179" s="256"/>
      <c r="C179" s="257"/>
      <c r="D179" s="214" t="s">
        <v>254</v>
      </c>
      <c r="E179" s="258" t="s">
        <v>315</v>
      </c>
      <c r="F179" s="259" t="s">
        <v>393</v>
      </c>
      <c r="G179" s="257"/>
      <c r="H179" s="260">
        <v>1775.27</v>
      </c>
      <c r="I179" s="261"/>
      <c r="J179" s="257"/>
      <c r="K179" s="257"/>
      <c r="L179" s="262"/>
      <c r="M179" s="263"/>
      <c r="N179" s="264"/>
      <c r="O179" s="264"/>
      <c r="P179" s="264"/>
      <c r="Q179" s="264"/>
      <c r="R179" s="264"/>
      <c r="S179" s="264"/>
      <c r="T179" s="265"/>
      <c r="AT179" s="266" t="s">
        <v>254</v>
      </c>
      <c r="AU179" s="266" t="s">
        <v>88</v>
      </c>
      <c r="AV179" s="15" t="s">
        <v>154</v>
      </c>
      <c r="AW179" s="15" t="s">
        <v>35</v>
      </c>
      <c r="AX179" s="15" t="s">
        <v>79</v>
      </c>
      <c r="AY179" s="266" t="s">
        <v>139</v>
      </c>
    </row>
    <row r="180" spans="1:65" s="14" customFormat="1" ht="11.25">
      <c r="B180" s="235"/>
      <c r="C180" s="236"/>
      <c r="D180" s="214" t="s">
        <v>254</v>
      </c>
      <c r="E180" s="237" t="s">
        <v>1</v>
      </c>
      <c r="F180" s="238" t="s">
        <v>349</v>
      </c>
      <c r="G180" s="236"/>
      <c r="H180" s="239">
        <v>3090.97</v>
      </c>
      <c r="I180" s="240"/>
      <c r="J180" s="236"/>
      <c r="K180" s="236"/>
      <c r="L180" s="241"/>
      <c r="M180" s="242"/>
      <c r="N180" s="243"/>
      <c r="O180" s="243"/>
      <c r="P180" s="243"/>
      <c r="Q180" s="243"/>
      <c r="R180" s="243"/>
      <c r="S180" s="243"/>
      <c r="T180" s="244"/>
      <c r="AT180" s="245" t="s">
        <v>254</v>
      </c>
      <c r="AU180" s="245" t="s">
        <v>88</v>
      </c>
      <c r="AV180" s="14" t="s">
        <v>146</v>
      </c>
      <c r="AW180" s="14" t="s">
        <v>35</v>
      </c>
      <c r="AX180" s="14" t="s">
        <v>86</v>
      </c>
      <c r="AY180" s="245" t="s">
        <v>139</v>
      </c>
    </row>
    <row r="181" spans="1:65" s="2" customFormat="1" ht="16.5" customHeight="1">
      <c r="A181" s="35"/>
      <c r="B181" s="36"/>
      <c r="C181" s="201" t="s">
        <v>201</v>
      </c>
      <c r="D181" s="201" t="s">
        <v>142</v>
      </c>
      <c r="E181" s="202" t="s">
        <v>397</v>
      </c>
      <c r="F181" s="203" t="s">
        <v>398</v>
      </c>
      <c r="G181" s="204" t="s">
        <v>369</v>
      </c>
      <c r="H181" s="205">
        <v>1775.27</v>
      </c>
      <c r="I181" s="206"/>
      <c r="J181" s="207">
        <f>ROUND(I181*H181,2)</f>
        <v>0</v>
      </c>
      <c r="K181" s="203" t="s">
        <v>336</v>
      </c>
      <c r="L181" s="40"/>
      <c r="M181" s="208" t="s">
        <v>1</v>
      </c>
      <c r="N181" s="209" t="s">
        <v>44</v>
      </c>
      <c r="O181" s="72"/>
      <c r="P181" s="210">
        <f>O181*H181</f>
        <v>0</v>
      </c>
      <c r="Q181" s="210">
        <v>0</v>
      </c>
      <c r="R181" s="210">
        <f>Q181*H181</f>
        <v>0</v>
      </c>
      <c r="S181" s="210">
        <v>0</v>
      </c>
      <c r="T181" s="211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12" t="s">
        <v>146</v>
      </c>
      <c r="AT181" s="212" t="s">
        <v>142</v>
      </c>
      <c r="AU181" s="212" t="s">
        <v>88</v>
      </c>
      <c r="AY181" s="17" t="s">
        <v>139</v>
      </c>
      <c r="BE181" s="213">
        <f>IF(N181="základní",J181,0)</f>
        <v>0</v>
      </c>
      <c r="BF181" s="213">
        <f>IF(N181="snížená",J181,0)</f>
        <v>0</v>
      </c>
      <c r="BG181" s="213">
        <f>IF(N181="zákl. přenesená",J181,0)</f>
        <v>0</v>
      </c>
      <c r="BH181" s="213">
        <f>IF(N181="sníž. přenesená",J181,0)</f>
        <v>0</v>
      </c>
      <c r="BI181" s="213">
        <f>IF(N181="nulová",J181,0)</f>
        <v>0</v>
      </c>
      <c r="BJ181" s="17" t="s">
        <v>86</v>
      </c>
      <c r="BK181" s="213">
        <f>ROUND(I181*H181,2)</f>
        <v>0</v>
      </c>
      <c r="BL181" s="17" t="s">
        <v>146</v>
      </c>
      <c r="BM181" s="212" t="s">
        <v>399</v>
      </c>
    </row>
    <row r="182" spans="1:65" s="13" customFormat="1" ht="11.25">
      <c r="B182" s="218"/>
      <c r="C182" s="219"/>
      <c r="D182" s="214" t="s">
        <v>254</v>
      </c>
      <c r="E182" s="220" t="s">
        <v>1</v>
      </c>
      <c r="F182" s="221" t="s">
        <v>315</v>
      </c>
      <c r="G182" s="219"/>
      <c r="H182" s="222">
        <v>1775.27</v>
      </c>
      <c r="I182" s="223"/>
      <c r="J182" s="219"/>
      <c r="K182" s="219"/>
      <c r="L182" s="224"/>
      <c r="M182" s="225"/>
      <c r="N182" s="226"/>
      <c r="O182" s="226"/>
      <c r="P182" s="226"/>
      <c r="Q182" s="226"/>
      <c r="R182" s="226"/>
      <c r="S182" s="226"/>
      <c r="T182" s="227"/>
      <c r="AT182" s="228" t="s">
        <v>254</v>
      </c>
      <c r="AU182" s="228" t="s">
        <v>88</v>
      </c>
      <c r="AV182" s="13" t="s">
        <v>88</v>
      </c>
      <c r="AW182" s="13" t="s">
        <v>35</v>
      </c>
      <c r="AX182" s="13" t="s">
        <v>86</v>
      </c>
      <c r="AY182" s="228" t="s">
        <v>139</v>
      </c>
    </row>
    <row r="183" spans="1:65" s="2" customFormat="1" ht="16.5" customHeight="1">
      <c r="A183" s="35"/>
      <c r="B183" s="36"/>
      <c r="C183" s="201" t="s">
        <v>206</v>
      </c>
      <c r="D183" s="201" t="s">
        <v>142</v>
      </c>
      <c r="E183" s="202" t="s">
        <v>400</v>
      </c>
      <c r="F183" s="203" t="s">
        <v>401</v>
      </c>
      <c r="G183" s="204" t="s">
        <v>369</v>
      </c>
      <c r="H183" s="205">
        <v>1315.74</v>
      </c>
      <c r="I183" s="206"/>
      <c r="J183" s="207">
        <f>ROUND(I183*H183,2)</f>
        <v>0</v>
      </c>
      <c r="K183" s="203" t="s">
        <v>336</v>
      </c>
      <c r="L183" s="40"/>
      <c r="M183" s="208" t="s">
        <v>1</v>
      </c>
      <c r="N183" s="209" t="s">
        <v>44</v>
      </c>
      <c r="O183" s="72"/>
      <c r="P183" s="210">
        <f>O183*H183</f>
        <v>0</v>
      </c>
      <c r="Q183" s="210">
        <v>0</v>
      </c>
      <c r="R183" s="210">
        <f>Q183*H183</f>
        <v>0</v>
      </c>
      <c r="S183" s="210">
        <v>0</v>
      </c>
      <c r="T183" s="211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12" t="s">
        <v>146</v>
      </c>
      <c r="AT183" s="212" t="s">
        <v>142</v>
      </c>
      <c r="AU183" s="212" t="s">
        <v>88</v>
      </c>
      <c r="AY183" s="17" t="s">
        <v>139</v>
      </c>
      <c r="BE183" s="213">
        <f>IF(N183="základní",J183,0)</f>
        <v>0</v>
      </c>
      <c r="BF183" s="213">
        <f>IF(N183="snížená",J183,0)</f>
        <v>0</v>
      </c>
      <c r="BG183" s="213">
        <f>IF(N183="zákl. přenesená",J183,0)</f>
        <v>0</v>
      </c>
      <c r="BH183" s="213">
        <f>IF(N183="sníž. přenesená",J183,0)</f>
        <v>0</v>
      </c>
      <c r="BI183" s="213">
        <f>IF(N183="nulová",J183,0)</f>
        <v>0</v>
      </c>
      <c r="BJ183" s="17" t="s">
        <v>86</v>
      </c>
      <c r="BK183" s="213">
        <f>ROUND(I183*H183,2)</f>
        <v>0</v>
      </c>
      <c r="BL183" s="17" t="s">
        <v>146</v>
      </c>
      <c r="BM183" s="212" t="s">
        <v>402</v>
      </c>
    </row>
    <row r="184" spans="1:65" s="13" customFormat="1" ht="11.25">
      <c r="B184" s="218"/>
      <c r="C184" s="219"/>
      <c r="D184" s="214" t="s">
        <v>254</v>
      </c>
      <c r="E184" s="220" t="s">
        <v>1</v>
      </c>
      <c r="F184" s="221" t="s">
        <v>403</v>
      </c>
      <c r="G184" s="219"/>
      <c r="H184" s="222">
        <v>1315.74</v>
      </c>
      <c r="I184" s="223"/>
      <c r="J184" s="219"/>
      <c r="K184" s="219"/>
      <c r="L184" s="224"/>
      <c r="M184" s="225"/>
      <c r="N184" s="226"/>
      <c r="O184" s="226"/>
      <c r="P184" s="226"/>
      <c r="Q184" s="226"/>
      <c r="R184" s="226"/>
      <c r="S184" s="226"/>
      <c r="T184" s="227"/>
      <c r="AT184" s="228" t="s">
        <v>254</v>
      </c>
      <c r="AU184" s="228" t="s">
        <v>88</v>
      </c>
      <c r="AV184" s="13" t="s">
        <v>88</v>
      </c>
      <c r="AW184" s="13" t="s">
        <v>35</v>
      </c>
      <c r="AX184" s="13" t="s">
        <v>86</v>
      </c>
      <c r="AY184" s="228" t="s">
        <v>139</v>
      </c>
    </row>
    <row r="185" spans="1:65" s="2" customFormat="1" ht="16.5" customHeight="1">
      <c r="A185" s="35"/>
      <c r="B185" s="36"/>
      <c r="C185" s="201" t="s">
        <v>8</v>
      </c>
      <c r="D185" s="201" t="s">
        <v>142</v>
      </c>
      <c r="E185" s="202" t="s">
        <v>404</v>
      </c>
      <c r="F185" s="203" t="s">
        <v>405</v>
      </c>
      <c r="G185" s="204" t="s">
        <v>369</v>
      </c>
      <c r="H185" s="205">
        <v>2606.7199999999998</v>
      </c>
      <c r="I185" s="206"/>
      <c r="J185" s="207">
        <f>ROUND(I185*H185,2)</f>
        <v>0</v>
      </c>
      <c r="K185" s="203" t="s">
        <v>336</v>
      </c>
      <c r="L185" s="40"/>
      <c r="M185" s="208" t="s">
        <v>1</v>
      </c>
      <c r="N185" s="209" t="s">
        <v>44</v>
      </c>
      <c r="O185" s="72"/>
      <c r="P185" s="210">
        <f>O185*H185</f>
        <v>0</v>
      </c>
      <c r="Q185" s="210">
        <v>0</v>
      </c>
      <c r="R185" s="210">
        <f>Q185*H185</f>
        <v>0</v>
      </c>
      <c r="S185" s="210">
        <v>0</v>
      </c>
      <c r="T185" s="211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12" t="s">
        <v>146</v>
      </c>
      <c r="AT185" s="212" t="s">
        <v>142</v>
      </c>
      <c r="AU185" s="212" t="s">
        <v>88</v>
      </c>
      <c r="AY185" s="17" t="s">
        <v>139</v>
      </c>
      <c r="BE185" s="213">
        <f>IF(N185="základní",J185,0)</f>
        <v>0</v>
      </c>
      <c r="BF185" s="213">
        <f>IF(N185="snížená",J185,0)</f>
        <v>0</v>
      </c>
      <c r="BG185" s="213">
        <f>IF(N185="zákl. přenesená",J185,0)</f>
        <v>0</v>
      </c>
      <c r="BH185" s="213">
        <f>IF(N185="sníž. přenesená",J185,0)</f>
        <v>0</v>
      </c>
      <c r="BI185" s="213">
        <f>IF(N185="nulová",J185,0)</f>
        <v>0</v>
      </c>
      <c r="BJ185" s="17" t="s">
        <v>86</v>
      </c>
      <c r="BK185" s="213">
        <f>ROUND(I185*H185,2)</f>
        <v>0</v>
      </c>
      <c r="BL185" s="17" t="s">
        <v>146</v>
      </c>
      <c r="BM185" s="212" t="s">
        <v>406</v>
      </c>
    </row>
    <row r="186" spans="1:65" s="13" customFormat="1" ht="11.25">
      <c r="B186" s="218"/>
      <c r="C186" s="219"/>
      <c r="D186" s="214" t="s">
        <v>254</v>
      </c>
      <c r="E186" s="220" t="s">
        <v>1</v>
      </c>
      <c r="F186" s="221" t="s">
        <v>407</v>
      </c>
      <c r="G186" s="219"/>
      <c r="H186" s="222">
        <v>1219</v>
      </c>
      <c r="I186" s="223"/>
      <c r="J186" s="219"/>
      <c r="K186" s="219"/>
      <c r="L186" s="224"/>
      <c r="M186" s="225"/>
      <c r="N186" s="226"/>
      <c r="O186" s="226"/>
      <c r="P186" s="226"/>
      <c r="Q186" s="226"/>
      <c r="R186" s="226"/>
      <c r="S186" s="226"/>
      <c r="T186" s="227"/>
      <c r="AT186" s="228" t="s">
        <v>254</v>
      </c>
      <c r="AU186" s="228" t="s">
        <v>88</v>
      </c>
      <c r="AV186" s="13" t="s">
        <v>88</v>
      </c>
      <c r="AW186" s="13" t="s">
        <v>35</v>
      </c>
      <c r="AX186" s="13" t="s">
        <v>79</v>
      </c>
      <c r="AY186" s="228" t="s">
        <v>139</v>
      </c>
    </row>
    <row r="187" spans="1:65" s="13" customFormat="1" ht="11.25">
      <c r="B187" s="218"/>
      <c r="C187" s="219"/>
      <c r="D187" s="214" t="s">
        <v>254</v>
      </c>
      <c r="E187" s="220" t="s">
        <v>1</v>
      </c>
      <c r="F187" s="221" t="s">
        <v>408</v>
      </c>
      <c r="G187" s="219"/>
      <c r="H187" s="222">
        <v>1313.8</v>
      </c>
      <c r="I187" s="223"/>
      <c r="J187" s="219"/>
      <c r="K187" s="219"/>
      <c r="L187" s="224"/>
      <c r="M187" s="225"/>
      <c r="N187" s="226"/>
      <c r="O187" s="226"/>
      <c r="P187" s="226"/>
      <c r="Q187" s="226"/>
      <c r="R187" s="226"/>
      <c r="S187" s="226"/>
      <c r="T187" s="227"/>
      <c r="AT187" s="228" t="s">
        <v>254</v>
      </c>
      <c r="AU187" s="228" t="s">
        <v>88</v>
      </c>
      <c r="AV187" s="13" t="s">
        <v>88</v>
      </c>
      <c r="AW187" s="13" t="s">
        <v>35</v>
      </c>
      <c r="AX187" s="13" t="s">
        <v>79</v>
      </c>
      <c r="AY187" s="228" t="s">
        <v>139</v>
      </c>
    </row>
    <row r="188" spans="1:65" s="13" customFormat="1" ht="11.25">
      <c r="B188" s="218"/>
      <c r="C188" s="219"/>
      <c r="D188" s="214" t="s">
        <v>254</v>
      </c>
      <c r="E188" s="220" t="s">
        <v>1</v>
      </c>
      <c r="F188" s="221" t="s">
        <v>409</v>
      </c>
      <c r="G188" s="219"/>
      <c r="H188" s="222">
        <v>7.02</v>
      </c>
      <c r="I188" s="223"/>
      <c r="J188" s="219"/>
      <c r="K188" s="219"/>
      <c r="L188" s="224"/>
      <c r="M188" s="225"/>
      <c r="N188" s="226"/>
      <c r="O188" s="226"/>
      <c r="P188" s="226"/>
      <c r="Q188" s="226"/>
      <c r="R188" s="226"/>
      <c r="S188" s="226"/>
      <c r="T188" s="227"/>
      <c r="AT188" s="228" t="s">
        <v>254</v>
      </c>
      <c r="AU188" s="228" t="s">
        <v>88</v>
      </c>
      <c r="AV188" s="13" t="s">
        <v>88</v>
      </c>
      <c r="AW188" s="13" t="s">
        <v>35</v>
      </c>
      <c r="AX188" s="13" t="s">
        <v>79</v>
      </c>
      <c r="AY188" s="228" t="s">
        <v>139</v>
      </c>
    </row>
    <row r="189" spans="1:65" s="13" customFormat="1" ht="11.25">
      <c r="B189" s="218"/>
      <c r="C189" s="219"/>
      <c r="D189" s="214" t="s">
        <v>254</v>
      </c>
      <c r="E189" s="220" t="s">
        <v>1</v>
      </c>
      <c r="F189" s="221" t="s">
        <v>410</v>
      </c>
      <c r="G189" s="219"/>
      <c r="H189" s="222">
        <v>66.900000000000006</v>
      </c>
      <c r="I189" s="223"/>
      <c r="J189" s="219"/>
      <c r="K189" s="219"/>
      <c r="L189" s="224"/>
      <c r="M189" s="225"/>
      <c r="N189" s="226"/>
      <c r="O189" s="226"/>
      <c r="P189" s="226"/>
      <c r="Q189" s="226"/>
      <c r="R189" s="226"/>
      <c r="S189" s="226"/>
      <c r="T189" s="227"/>
      <c r="AT189" s="228" t="s">
        <v>254</v>
      </c>
      <c r="AU189" s="228" t="s">
        <v>88</v>
      </c>
      <c r="AV189" s="13" t="s">
        <v>88</v>
      </c>
      <c r="AW189" s="13" t="s">
        <v>35</v>
      </c>
      <c r="AX189" s="13" t="s">
        <v>79</v>
      </c>
      <c r="AY189" s="228" t="s">
        <v>139</v>
      </c>
    </row>
    <row r="190" spans="1:65" s="14" customFormat="1" ht="11.25">
      <c r="B190" s="235"/>
      <c r="C190" s="236"/>
      <c r="D190" s="214" t="s">
        <v>254</v>
      </c>
      <c r="E190" s="237" t="s">
        <v>1</v>
      </c>
      <c r="F190" s="238" t="s">
        <v>349</v>
      </c>
      <c r="G190" s="236"/>
      <c r="H190" s="239">
        <v>2606.7199999999998</v>
      </c>
      <c r="I190" s="240"/>
      <c r="J190" s="236"/>
      <c r="K190" s="236"/>
      <c r="L190" s="241"/>
      <c r="M190" s="242"/>
      <c r="N190" s="243"/>
      <c r="O190" s="243"/>
      <c r="P190" s="243"/>
      <c r="Q190" s="243"/>
      <c r="R190" s="243"/>
      <c r="S190" s="243"/>
      <c r="T190" s="244"/>
      <c r="AT190" s="245" t="s">
        <v>254</v>
      </c>
      <c r="AU190" s="245" t="s">
        <v>88</v>
      </c>
      <c r="AV190" s="14" t="s">
        <v>146</v>
      </c>
      <c r="AW190" s="14" t="s">
        <v>35</v>
      </c>
      <c r="AX190" s="14" t="s">
        <v>86</v>
      </c>
      <c r="AY190" s="245" t="s">
        <v>139</v>
      </c>
    </row>
    <row r="191" spans="1:65" s="2" customFormat="1" ht="16.5" customHeight="1">
      <c r="A191" s="35"/>
      <c r="B191" s="36"/>
      <c r="C191" s="246" t="s">
        <v>215</v>
      </c>
      <c r="D191" s="246" t="s">
        <v>381</v>
      </c>
      <c r="E191" s="247" t="s">
        <v>411</v>
      </c>
      <c r="F191" s="248" t="s">
        <v>412</v>
      </c>
      <c r="G191" s="249" t="s">
        <v>413</v>
      </c>
      <c r="H191" s="250">
        <v>2438</v>
      </c>
      <c r="I191" s="251"/>
      <c r="J191" s="252">
        <f>ROUND(I191*H191,2)</f>
        <v>0</v>
      </c>
      <c r="K191" s="248" t="s">
        <v>336</v>
      </c>
      <c r="L191" s="253"/>
      <c r="M191" s="254" t="s">
        <v>1</v>
      </c>
      <c r="N191" s="255" t="s">
        <v>44</v>
      </c>
      <c r="O191" s="72"/>
      <c r="P191" s="210">
        <f>O191*H191</f>
        <v>0</v>
      </c>
      <c r="Q191" s="210">
        <v>0</v>
      </c>
      <c r="R191" s="210">
        <f>Q191*H191</f>
        <v>0</v>
      </c>
      <c r="S191" s="210">
        <v>0</v>
      </c>
      <c r="T191" s="211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12" t="s">
        <v>176</v>
      </c>
      <c r="AT191" s="212" t="s">
        <v>381</v>
      </c>
      <c r="AU191" s="212" t="s">
        <v>88</v>
      </c>
      <c r="AY191" s="17" t="s">
        <v>139</v>
      </c>
      <c r="BE191" s="213">
        <f>IF(N191="základní",J191,0)</f>
        <v>0</v>
      </c>
      <c r="BF191" s="213">
        <f>IF(N191="snížená",J191,0)</f>
        <v>0</v>
      </c>
      <c r="BG191" s="213">
        <f>IF(N191="zákl. přenesená",J191,0)</f>
        <v>0</v>
      </c>
      <c r="BH191" s="213">
        <f>IF(N191="sníž. přenesená",J191,0)</f>
        <v>0</v>
      </c>
      <c r="BI191" s="213">
        <f>IF(N191="nulová",J191,0)</f>
        <v>0</v>
      </c>
      <c r="BJ191" s="17" t="s">
        <v>86</v>
      </c>
      <c r="BK191" s="213">
        <f>ROUND(I191*H191,2)</f>
        <v>0</v>
      </c>
      <c r="BL191" s="17" t="s">
        <v>146</v>
      </c>
      <c r="BM191" s="212" t="s">
        <v>414</v>
      </c>
    </row>
    <row r="192" spans="1:65" s="13" customFormat="1" ht="11.25">
      <c r="B192" s="218"/>
      <c r="C192" s="219"/>
      <c r="D192" s="214" t="s">
        <v>254</v>
      </c>
      <c r="E192" s="220" t="s">
        <v>1</v>
      </c>
      <c r="F192" s="221" t="s">
        <v>407</v>
      </c>
      <c r="G192" s="219"/>
      <c r="H192" s="222">
        <v>1219</v>
      </c>
      <c r="I192" s="223"/>
      <c r="J192" s="219"/>
      <c r="K192" s="219"/>
      <c r="L192" s="224"/>
      <c r="M192" s="225"/>
      <c r="N192" s="226"/>
      <c r="O192" s="226"/>
      <c r="P192" s="226"/>
      <c r="Q192" s="226"/>
      <c r="R192" s="226"/>
      <c r="S192" s="226"/>
      <c r="T192" s="227"/>
      <c r="AT192" s="228" t="s">
        <v>254</v>
      </c>
      <c r="AU192" s="228" t="s">
        <v>88</v>
      </c>
      <c r="AV192" s="13" t="s">
        <v>88</v>
      </c>
      <c r="AW192" s="13" t="s">
        <v>35</v>
      </c>
      <c r="AX192" s="13" t="s">
        <v>79</v>
      </c>
      <c r="AY192" s="228" t="s">
        <v>139</v>
      </c>
    </row>
    <row r="193" spans="1:65" s="14" customFormat="1" ht="11.25">
      <c r="B193" s="235"/>
      <c r="C193" s="236"/>
      <c r="D193" s="214" t="s">
        <v>254</v>
      </c>
      <c r="E193" s="237" t="s">
        <v>1</v>
      </c>
      <c r="F193" s="238" t="s">
        <v>349</v>
      </c>
      <c r="G193" s="236"/>
      <c r="H193" s="239">
        <v>1219</v>
      </c>
      <c r="I193" s="240"/>
      <c r="J193" s="236"/>
      <c r="K193" s="236"/>
      <c r="L193" s="241"/>
      <c r="M193" s="242"/>
      <c r="N193" s="243"/>
      <c r="O193" s="243"/>
      <c r="P193" s="243"/>
      <c r="Q193" s="243"/>
      <c r="R193" s="243"/>
      <c r="S193" s="243"/>
      <c r="T193" s="244"/>
      <c r="AT193" s="245" t="s">
        <v>254</v>
      </c>
      <c r="AU193" s="245" t="s">
        <v>88</v>
      </c>
      <c r="AV193" s="14" t="s">
        <v>146</v>
      </c>
      <c r="AW193" s="14" t="s">
        <v>35</v>
      </c>
      <c r="AX193" s="14" t="s">
        <v>86</v>
      </c>
      <c r="AY193" s="245" t="s">
        <v>139</v>
      </c>
    </row>
    <row r="194" spans="1:65" s="13" customFormat="1" ht="11.25">
      <c r="B194" s="218"/>
      <c r="C194" s="219"/>
      <c r="D194" s="214" t="s">
        <v>254</v>
      </c>
      <c r="E194" s="219"/>
      <c r="F194" s="221" t="s">
        <v>415</v>
      </c>
      <c r="G194" s="219"/>
      <c r="H194" s="222">
        <v>2438</v>
      </c>
      <c r="I194" s="223"/>
      <c r="J194" s="219"/>
      <c r="K194" s="219"/>
      <c r="L194" s="224"/>
      <c r="M194" s="225"/>
      <c r="N194" s="226"/>
      <c r="O194" s="226"/>
      <c r="P194" s="226"/>
      <c r="Q194" s="226"/>
      <c r="R194" s="226"/>
      <c r="S194" s="226"/>
      <c r="T194" s="227"/>
      <c r="AT194" s="228" t="s">
        <v>254</v>
      </c>
      <c r="AU194" s="228" t="s">
        <v>88</v>
      </c>
      <c r="AV194" s="13" t="s">
        <v>88</v>
      </c>
      <c r="AW194" s="13" t="s">
        <v>4</v>
      </c>
      <c r="AX194" s="13" t="s">
        <v>86</v>
      </c>
      <c r="AY194" s="228" t="s">
        <v>139</v>
      </c>
    </row>
    <row r="195" spans="1:65" s="2" customFormat="1" ht="16.5" customHeight="1">
      <c r="A195" s="35"/>
      <c r="B195" s="36"/>
      <c r="C195" s="246" t="s">
        <v>219</v>
      </c>
      <c r="D195" s="246" t="s">
        <v>381</v>
      </c>
      <c r="E195" s="247" t="s">
        <v>416</v>
      </c>
      <c r="F195" s="248" t="s">
        <v>417</v>
      </c>
      <c r="G195" s="249" t="s">
        <v>413</v>
      </c>
      <c r="H195" s="250">
        <v>2641.62</v>
      </c>
      <c r="I195" s="251"/>
      <c r="J195" s="252">
        <f>ROUND(I195*H195,2)</f>
        <v>0</v>
      </c>
      <c r="K195" s="248" t="s">
        <v>336</v>
      </c>
      <c r="L195" s="253"/>
      <c r="M195" s="254" t="s">
        <v>1</v>
      </c>
      <c r="N195" s="255" t="s">
        <v>44</v>
      </c>
      <c r="O195" s="72"/>
      <c r="P195" s="210">
        <f>O195*H195</f>
        <v>0</v>
      </c>
      <c r="Q195" s="210">
        <v>0</v>
      </c>
      <c r="R195" s="210">
        <f>Q195*H195</f>
        <v>0</v>
      </c>
      <c r="S195" s="210">
        <v>0</v>
      </c>
      <c r="T195" s="211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12" t="s">
        <v>176</v>
      </c>
      <c r="AT195" s="212" t="s">
        <v>381</v>
      </c>
      <c r="AU195" s="212" t="s">
        <v>88</v>
      </c>
      <c r="AY195" s="17" t="s">
        <v>139</v>
      </c>
      <c r="BE195" s="213">
        <f>IF(N195="základní",J195,0)</f>
        <v>0</v>
      </c>
      <c r="BF195" s="213">
        <f>IF(N195="snížená",J195,0)</f>
        <v>0</v>
      </c>
      <c r="BG195" s="213">
        <f>IF(N195="zákl. přenesená",J195,0)</f>
        <v>0</v>
      </c>
      <c r="BH195" s="213">
        <f>IF(N195="sníž. přenesená",J195,0)</f>
        <v>0</v>
      </c>
      <c r="BI195" s="213">
        <f>IF(N195="nulová",J195,0)</f>
        <v>0</v>
      </c>
      <c r="BJ195" s="17" t="s">
        <v>86</v>
      </c>
      <c r="BK195" s="213">
        <f>ROUND(I195*H195,2)</f>
        <v>0</v>
      </c>
      <c r="BL195" s="17" t="s">
        <v>146</v>
      </c>
      <c r="BM195" s="212" t="s">
        <v>418</v>
      </c>
    </row>
    <row r="196" spans="1:65" s="13" customFormat="1" ht="11.25">
      <c r="B196" s="218"/>
      <c r="C196" s="219"/>
      <c r="D196" s="214" t="s">
        <v>254</v>
      </c>
      <c r="E196" s="220" t="s">
        <v>1</v>
      </c>
      <c r="F196" s="221" t="s">
        <v>419</v>
      </c>
      <c r="G196" s="219"/>
      <c r="H196" s="222">
        <v>1313.79</v>
      </c>
      <c r="I196" s="223"/>
      <c r="J196" s="219"/>
      <c r="K196" s="219"/>
      <c r="L196" s="224"/>
      <c r="M196" s="225"/>
      <c r="N196" s="226"/>
      <c r="O196" s="226"/>
      <c r="P196" s="226"/>
      <c r="Q196" s="226"/>
      <c r="R196" s="226"/>
      <c r="S196" s="226"/>
      <c r="T196" s="227"/>
      <c r="AT196" s="228" t="s">
        <v>254</v>
      </c>
      <c r="AU196" s="228" t="s">
        <v>88</v>
      </c>
      <c r="AV196" s="13" t="s">
        <v>88</v>
      </c>
      <c r="AW196" s="13" t="s">
        <v>35</v>
      </c>
      <c r="AX196" s="13" t="s">
        <v>79</v>
      </c>
      <c r="AY196" s="228" t="s">
        <v>139</v>
      </c>
    </row>
    <row r="197" spans="1:65" s="13" customFormat="1" ht="11.25">
      <c r="B197" s="218"/>
      <c r="C197" s="219"/>
      <c r="D197" s="214" t="s">
        <v>254</v>
      </c>
      <c r="E197" s="220" t="s">
        <v>1</v>
      </c>
      <c r="F197" s="221" t="s">
        <v>409</v>
      </c>
      <c r="G197" s="219"/>
      <c r="H197" s="222">
        <v>7.02</v>
      </c>
      <c r="I197" s="223"/>
      <c r="J197" s="219"/>
      <c r="K197" s="219"/>
      <c r="L197" s="224"/>
      <c r="M197" s="225"/>
      <c r="N197" s="226"/>
      <c r="O197" s="226"/>
      <c r="P197" s="226"/>
      <c r="Q197" s="226"/>
      <c r="R197" s="226"/>
      <c r="S197" s="226"/>
      <c r="T197" s="227"/>
      <c r="AT197" s="228" t="s">
        <v>254</v>
      </c>
      <c r="AU197" s="228" t="s">
        <v>88</v>
      </c>
      <c r="AV197" s="13" t="s">
        <v>88</v>
      </c>
      <c r="AW197" s="13" t="s">
        <v>35</v>
      </c>
      <c r="AX197" s="13" t="s">
        <v>79</v>
      </c>
      <c r="AY197" s="228" t="s">
        <v>139</v>
      </c>
    </row>
    <row r="198" spans="1:65" s="14" customFormat="1" ht="11.25">
      <c r="B198" s="235"/>
      <c r="C198" s="236"/>
      <c r="D198" s="214" t="s">
        <v>254</v>
      </c>
      <c r="E198" s="237" t="s">
        <v>1</v>
      </c>
      <c r="F198" s="238" t="s">
        <v>349</v>
      </c>
      <c r="G198" s="236"/>
      <c r="H198" s="239">
        <v>1320.81</v>
      </c>
      <c r="I198" s="240"/>
      <c r="J198" s="236"/>
      <c r="K198" s="236"/>
      <c r="L198" s="241"/>
      <c r="M198" s="242"/>
      <c r="N198" s="243"/>
      <c r="O198" s="243"/>
      <c r="P198" s="243"/>
      <c r="Q198" s="243"/>
      <c r="R198" s="243"/>
      <c r="S198" s="243"/>
      <c r="T198" s="244"/>
      <c r="AT198" s="245" t="s">
        <v>254</v>
      </c>
      <c r="AU198" s="245" t="s">
        <v>88</v>
      </c>
      <c r="AV198" s="14" t="s">
        <v>146</v>
      </c>
      <c r="AW198" s="14" t="s">
        <v>35</v>
      </c>
      <c r="AX198" s="14" t="s">
        <v>86</v>
      </c>
      <c r="AY198" s="245" t="s">
        <v>139</v>
      </c>
    </row>
    <row r="199" spans="1:65" s="13" customFormat="1" ht="11.25">
      <c r="B199" s="218"/>
      <c r="C199" s="219"/>
      <c r="D199" s="214" t="s">
        <v>254</v>
      </c>
      <c r="E199" s="219"/>
      <c r="F199" s="221" t="s">
        <v>420</v>
      </c>
      <c r="G199" s="219"/>
      <c r="H199" s="222">
        <v>2641.62</v>
      </c>
      <c r="I199" s="223"/>
      <c r="J199" s="219"/>
      <c r="K199" s="219"/>
      <c r="L199" s="224"/>
      <c r="M199" s="225"/>
      <c r="N199" s="226"/>
      <c r="O199" s="226"/>
      <c r="P199" s="226"/>
      <c r="Q199" s="226"/>
      <c r="R199" s="226"/>
      <c r="S199" s="226"/>
      <c r="T199" s="227"/>
      <c r="AT199" s="228" t="s">
        <v>254</v>
      </c>
      <c r="AU199" s="228" t="s">
        <v>88</v>
      </c>
      <c r="AV199" s="13" t="s">
        <v>88</v>
      </c>
      <c r="AW199" s="13" t="s">
        <v>4</v>
      </c>
      <c r="AX199" s="13" t="s">
        <v>86</v>
      </c>
      <c r="AY199" s="228" t="s">
        <v>139</v>
      </c>
    </row>
    <row r="200" spans="1:65" s="2" customFormat="1" ht="16.5" customHeight="1">
      <c r="A200" s="35"/>
      <c r="B200" s="36"/>
      <c r="C200" s="201" t="s">
        <v>223</v>
      </c>
      <c r="D200" s="201" t="s">
        <v>142</v>
      </c>
      <c r="E200" s="202" t="s">
        <v>421</v>
      </c>
      <c r="F200" s="203" t="s">
        <v>422</v>
      </c>
      <c r="G200" s="204" t="s">
        <v>369</v>
      </c>
      <c r="H200" s="205">
        <v>1031.4000000000001</v>
      </c>
      <c r="I200" s="206"/>
      <c r="J200" s="207">
        <f>ROUND(I200*H200,2)</f>
        <v>0</v>
      </c>
      <c r="K200" s="203" t="s">
        <v>336</v>
      </c>
      <c r="L200" s="40"/>
      <c r="M200" s="208" t="s">
        <v>1</v>
      </c>
      <c r="N200" s="209" t="s">
        <v>44</v>
      </c>
      <c r="O200" s="72"/>
      <c r="P200" s="210">
        <f>O200*H200</f>
        <v>0</v>
      </c>
      <c r="Q200" s="210">
        <v>0</v>
      </c>
      <c r="R200" s="210">
        <f>Q200*H200</f>
        <v>0</v>
      </c>
      <c r="S200" s="210">
        <v>0</v>
      </c>
      <c r="T200" s="211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12" t="s">
        <v>146</v>
      </c>
      <c r="AT200" s="212" t="s">
        <v>142</v>
      </c>
      <c r="AU200" s="212" t="s">
        <v>88</v>
      </c>
      <c r="AY200" s="17" t="s">
        <v>139</v>
      </c>
      <c r="BE200" s="213">
        <f>IF(N200="základní",J200,0)</f>
        <v>0</v>
      </c>
      <c r="BF200" s="213">
        <f>IF(N200="snížená",J200,0)</f>
        <v>0</v>
      </c>
      <c r="BG200" s="213">
        <f>IF(N200="zákl. přenesená",J200,0)</f>
        <v>0</v>
      </c>
      <c r="BH200" s="213">
        <f>IF(N200="sníž. přenesená",J200,0)</f>
        <v>0</v>
      </c>
      <c r="BI200" s="213">
        <f>IF(N200="nulová",J200,0)</f>
        <v>0</v>
      </c>
      <c r="BJ200" s="17" t="s">
        <v>86</v>
      </c>
      <c r="BK200" s="213">
        <f>ROUND(I200*H200,2)</f>
        <v>0</v>
      </c>
      <c r="BL200" s="17" t="s">
        <v>146</v>
      </c>
      <c r="BM200" s="212" t="s">
        <v>423</v>
      </c>
    </row>
    <row r="201" spans="1:65" s="13" customFormat="1" ht="11.25">
      <c r="B201" s="218"/>
      <c r="C201" s="219"/>
      <c r="D201" s="214" t="s">
        <v>254</v>
      </c>
      <c r="E201" s="220" t="s">
        <v>1</v>
      </c>
      <c r="F201" s="221" t="s">
        <v>424</v>
      </c>
      <c r="G201" s="219"/>
      <c r="H201" s="222">
        <v>1031.4000000000001</v>
      </c>
      <c r="I201" s="223"/>
      <c r="J201" s="219"/>
      <c r="K201" s="219"/>
      <c r="L201" s="224"/>
      <c r="M201" s="225"/>
      <c r="N201" s="226"/>
      <c r="O201" s="226"/>
      <c r="P201" s="226"/>
      <c r="Q201" s="226"/>
      <c r="R201" s="226"/>
      <c r="S201" s="226"/>
      <c r="T201" s="227"/>
      <c r="AT201" s="228" t="s">
        <v>254</v>
      </c>
      <c r="AU201" s="228" t="s">
        <v>88</v>
      </c>
      <c r="AV201" s="13" t="s">
        <v>88</v>
      </c>
      <c r="AW201" s="13" t="s">
        <v>35</v>
      </c>
      <c r="AX201" s="13" t="s">
        <v>86</v>
      </c>
      <c r="AY201" s="228" t="s">
        <v>139</v>
      </c>
    </row>
    <row r="202" spans="1:65" s="2" customFormat="1" ht="16.5" customHeight="1">
      <c r="A202" s="35"/>
      <c r="B202" s="36"/>
      <c r="C202" s="246" t="s">
        <v>227</v>
      </c>
      <c r="D202" s="246" t="s">
        <v>381</v>
      </c>
      <c r="E202" s="247" t="s">
        <v>425</v>
      </c>
      <c r="F202" s="248" t="s">
        <v>426</v>
      </c>
      <c r="G202" s="249" t="s">
        <v>413</v>
      </c>
      <c r="H202" s="250">
        <v>2062.8000000000002</v>
      </c>
      <c r="I202" s="251"/>
      <c r="J202" s="252">
        <f>ROUND(I202*H202,2)</f>
        <v>0</v>
      </c>
      <c r="K202" s="248" t="s">
        <v>336</v>
      </c>
      <c r="L202" s="253"/>
      <c r="M202" s="254" t="s">
        <v>1</v>
      </c>
      <c r="N202" s="255" t="s">
        <v>44</v>
      </c>
      <c r="O202" s="72"/>
      <c r="P202" s="210">
        <f>O202*H202</f>
        <v>0</v>
      </c>
      <c r="Q202" s="210">
        <v>0</v>
      </c>
      <c r="R202" s="210">
        <f>Q202*H202</f>
        <v>0</v>
      </c>
      <c r="S202" s="210">
        <v>0</v>
      </c>
      <c r="T202" s="211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12" t="s">
        <v>176</v>
      </c>
      <c r="AT202" s="212" t="s">
        <v>381</v>
      </c>
      <c r="AU202" s="212" t="s">
        <v>88</v>
      </c>
      <c r="AY202" s="17" t="s">
        <v>139</v>
      </c>
      <c r="BE202" s="213">
        <f>IF(N202="základní",J202,0)</f>
        <v>0</v>
      </c>
      <c r="BF202" s="213">
        <f>IF(N202="snížená",J202,0)</f>
        <v>0</v>
      </c>
      <c r="BG202" s="213">
        <f>IF(N202="zákl. přenesená",J202,0)</f>
        <v>0</v>
      </c>
      <c r="BH202" s="213">
        <f>IF(N202="sníž. přenesená",J202,0)</f>
        <v>0</v>
      </c>
      <c r="BI202" s="213">
        <f>IF(N202="nulová",J202,0)</f>
        <v>0</v>
      </c>
      <c r="BJ202" s="17" t="s">
        <v>86</v>
      </c>
      <c r="BK202" s="213">
        <f>ROUND(I202*H202,2)</f>
        <v>0</v>
      </c>
      <c r="BL202" s="17" t="s">
        <v>146</v>
      </c>
      <c r="BM202" s="212" t="s">
        <v>427</v>
      </c>
    </row>
    <row r="203" spans="1:65" s="13" customFormat="1" ht="11.25">
      <c r="B203" s="218"/>
      <c r="C203" s="219"/>
      <c r="D203" s="214" t="s">
        <v>254</v>
      </c>
      <c r="E203" s="220" t="s">
        <v>1</v>
      </c>
      <c r="F203" s="221" t="s">
        <v>424</v>
      </c>
      <c r="G203" s="219"/>
      <c r="H203" s="222">
        <v>1031.4000000000001</v>
      </c>
      <c r="I203" s="223"/>
      <c r="J203" s="219"/>
      <c r="K203" s="219"/>
      <c r="L203" s="224"/>
      <c r="M203" s="225"/>
      <c r="N203" s="226"/>
      <c r="O203" s="226"/>
      <c r="P203" s="226"/>
      <c r="Q203" s="226"/>
      <c r="R203" s="226"/>
      <c r="S203" s="226"/>
      <c r="T203" s="227"/>
      <c r="AT203" s="228" t="s">
        <v>254</v>
      </c>
      <c r="AU203" s="228" t="s">
        <v>88</v>
      </c>
      <c r="AV203" s="13" t="s">
        <v>88</v>
      </c>
      <c r="AW203" s="13" t="s">
        <v>35</v>
      </c>
      <c r="AX203" s="13" t="s">
        <v>86</v>
      </c>
      <c r="AY203" s="228" t="s">
        <v>139</v>
      </c>
    </row>
    <row r="204" spans="1:65" s="13" customFormat="1" ht="11.25">
      <c r="B204" s="218"/>
      <c r="C204" s="219"/>
      <c r="D204" s="214" t="s">
        <v>254</v>
      </c>
      <c r="E204" s="219"/>
      <c r="F204" s="221" t="s">
        <v>428</v>
      </c>
      <c r="G204" s="219"/>
      <c r="H204" s="222">
        <v>2062.8000000000002</v>
      </c>
      <c r="I204" s="223"/>
      <c r="J204" s="219"/>
      <c r="K204" s="219"/>
      <c r="L204" s="224"/>
      <c r="M204" s="225"/>
      <c r="N204" s="226"/>
      <c r="O204" s="226"/>
      <c r="P204" s="226"/>
      <c r="Q204" s="226"/>
      <c r="R204" s="226"/>
      <c r="S204" s="226"/>
      <c r="T204" s="227"/>
      <c r="AT204" s="228" t="s">
        <v>254</v>
      </c>
      <c r="AU204" s="228" t="s">
        <v>88</v>
      </c>
      <c r="AV204" s="13" t="s">
        <v>88</v>
      </c>
      <c r="AW204" s="13" t="s">
        <v>4</v>
      </c>
      <c r="AX204" s="13" t="s">
        <v>86</v>
      </c>
      <c r="AY204" s="228" t="s">
        <v>139</v>
      </c>
    </row>
    <row r="205" spans="1:65" s="2" customFormat="1" ht="16.5" customHeight="1">
      <c r="A205" s="35"/>
      <c r="B205" s="36"/>
      <c r="C205" s="201" t="s">
        <v>232</v>
      </c>
      <c r="D205" s="201" t="s">
        <v>142</v>
      </c>
      <c r="E205" s="202" t="s">
        <v>429</v>
      </c>
      <c r="F205" s="203" t="s">
        <v>430</v>
      </c>
      <c r="G205" s="204" t="s">
        <v>199</v>
      </c>
      <c r="H205" s="205">
        <v>5123</v>
      </c>
      <c r="I205" s="206"/>
      <c r="J205" s="207">
        <f>ROUND(I205*H205,2)</f>
        <v>0</v>
      </c>
      <c r="K205" s="203" t="s">
        <v>336</v>
      </c>
      <c r="L205" s="40"/>
      <c r="M205" s="208" t="s">
        <v>1</v>
      </c>
      <c r="N205" s="209" t="s">
        <v>44</v>
      </c>
      <c r="O205" s="72"/>
      <c r="P205" s="210">
        <f>O205*H205</f>
        <v>0</v>
      </c>
      <c r="Q205" s="210">
        <v>0</v>
      </c>
      <c r="R205" s="210">
        <f>Q205*H205</f>
        <v>0</v>
      </c>
      <c r="S205" s="210">
        <v>0</v>
      </c>
      <c r="T205" s="211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12" t="s">
        <v>146</v>
      </c>
      <c r="AT205" s="212" t="s">
        <v>142</v>
      </c>
      <c r="AU205" s="212" t="s">
        <v>88</v>
      </c>
      <c r="AY205" s="17" t="s">
        <v>139</v>
      </c>
      <c r="BE205" s="213">
        <f>IF(N205="základní",J205,0)</f>
        <v>0</v>
      </c>
      <c r="BF205" s="213">
        <f>IF(N205="snížená",J205,0)</f>
        <v>0</v>
      </c>
      <c r="BG205" s="213">
        <f>IF(N205="zákl. přenesená",J205,0)</f>
        <v>0</v>
      </c>
      <c r="BH205" s="213">
        <f>IF(N205="sníž. přenesená",J205,0)</f>
        <v>0</v>
      </c>
      <c r="BI205" s="213">
        <f>IF(N205="nulová",J205,0)</f>
        <v>0</v>
      </c>
      <c r="BJ205" s="17" t="s">
        <v>86</v>
      </c>
      <c r="BK205" s="213">
        <f>ROUND(I205*H205,2)</f>
        <v>0</v>
      </c>
      <c r="BL205" s="17" t="s">
        <v>146</v>
      </c>
      <c r="BM205" s="212" t="s">
        <v>431</v>
      </c>
    </row>
    <row r="206" spans="1:65" s="13" customFormat="1" ht="11.25">
      <c r="B206" s="218"/>
      <c r="C206" s="219"/>
      <c r="D206" s="214" t="s">
        <v>254</v>
      </c>
      <c r="E206" s="220" t="s">
        <v>1</v>
      </c>
      <c r="F206" s="221" t="s">
        <v>432</v>
      </c>
      <c r="G206" s="219"/>
      <c r="H206" s="222">
        <v>5123</v>
      </c>
      <c r="I206" s="223"/>
      <c r="J206" s="219"/>
      <c r="K206" s="219"/>
      <c r="L206" s="224"/>
      <c r="M206" s="225"/>
      <c r="N206" s="226"/>
      <c r="O206" s="226"/>
      <c r="P206" s="226"/>
      <c r="Q206" s="226"/>
      <c r="R206" s="226"/>
      <c r="S206" s="226"/>
      <c r="T206" s="227"/>
      <c r="AT206" s="228" t="s">
        <v>254</v>
      </c>
      <c r="AU206" s="228" t="s">
        <v>88</v>
      </c>
      <c r="AV206" s="13" t="s">
        <v>88</v>
      </c>
      <c r="AW206" s="13" t="s">
        <v>35</v>
      </c>
      <c r="AX206" s="13" t="s">
        <v>86</v>
      </c>
      <c r="AY206" s="228" t="s">
        <v>139</v>
      </c>
    </row>
    <row r="207" spans="1:65" s="2" customFormat="1" ht="16.5" customHeight="1">
      <c r="A207" s="35"/>
      <c r="B207" s="36"/>
      <c r="C207" s="246" t="s">
        <v>7</v>
      </c>
      <c r="D207" s="246" t="s">
        <v>381</v>
      </c>
      <c r="E207" s="247" t="s">
        <v>433</v>
      </c>
      <c r="F207" s="248" t="s">
        <v>434</v>
      </c>
      <c r="G207" s="249" t="s">
        <v>435</v>
      </c>
      <c r="H207" s="250">
        <v>102.46</v>
      </c>
      <c r="I207" s="251"/>
      <c r="J207" s="252">
        <f>ROUND(I207*H207,2)</f>
        <v>0</v>
      </c>
      <c r="K207" s="248" t="s">
        <v>336</v>
      </c>
      <c r="L207" s="253"/>
      <c r="M207" s="254" t="s">
        <v>1</v>
      </c>
      <c r="N207" s="255" t="s">
        <v>44</v>
      </c>
      <c r="O207" s="72"/>
      <c r="P207" s="210">
        <f>O207*H207</f>
        <v>0</v>
      </c>
      <c r="Q207" s="210">
        <v>1E-3</v>
      </c>
      <c r="R207" s="210">
        <f>Q207*H207</f>
        <v>0.10246</v>
      </c>
      <c r="S207" s="210">
        <v>0</v>
      </c>
      <c r="T207" s="211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12" t="s">
        <v>176</v>
      </c>
      <c r="AT207" s="212" t="s">
        <v>381</v>
      </c>
      <c r="AU207" s="212" t="s">
        <v>88</v>
      </c>
      <c r="AY207" s="17" t="s">
        <v>139</v>
      </c>
      <c r="BE207" s="213">
        <f>IF(N207="základní",J207,0)</f>
        <v>0</v>
      </c>
      <c r="BF207" s="213">
        <f>IF(N207="snížená",J207,0)</f>
        <v>0</v>
      </c>
      <c r="BG207" s="213">
        <f>IF(N207="zákl. přenesená",J207,0)</f>
        <v>0</v>
      </c>
      <c r="BH207" s="213">
        <f>IF(N207="sníž. přenesená",J207,0)</f>
        <v>0</v>
      </c>
      <c r="BI207" s="213">
        <f>IF(N207="nulová",J207,0)</f>
        <v>0</v>
      </c>
      <c r="BJ207" s="17" t="s">
        <v>86</v>
      </c>
      <c r="BK207" s="213">
        <f>ROUND(I207*H207,2)</f>
        <v>0</v>
      </c>
      <c r="BL207" s="17" t="s">
        <v>146</v>
      </c>
      <c r="BM207" s="212" t="s">
        <v>436</v>
      </c>
    </row>
    <row r="208" spans="1:65" s="13" customFormat="1" ht="11.25">
      <c r="B208" s="218"/>
      <c r="C208" s="219"/>
      <c r="D208" s="214" t="s">
        <v>254</v>
      </c>
      <c r="E208" s="219"/>
      <c r="F208" s="221" t="s">
        <v>437</v>
      </c>
      <c r="G208" s="219"/>
      <c r="H208" s="222">
        <v>102.46</v>
      </c>
      <c r="I208" s="223"/>
      <c r="J208" s="219"/>
      <c r="K208" s="219"/>
      <c r="L208" s="224"/>
      <c r="M208" s="225"/>
      <c r="N208" s="226"/>
      <c r="O208" s="226"/>
      <c r="P208" s="226"/>
      <c r="Q208" s="226"/>
      <c r="R208" s="226"/>
      <c r="S208" s="226"/>
      <c r="T208" s="227"/>
      <c r="AT208" s="228" t="s">
        <v>254</v>
      </c>
      <c r="AU208" s="228" t="s">
        <v>88</v>
      </c>
      <c r="AV208" s="13" t="s">
        <v>88</v>
      </c>
      <c r="AW208" s="13" t="s">
        <v>4</v>
      </c>
      <c r="AX208" s="13" t="s">
        <v>86</v>
      </c>
      <c r="AY208" s="228" t="s">
        <v>139</v>
      </c>
    </row>
    <row r="209" spans="1:65" s="2" customFormat="1" ht="16.5" customHeight="1">
      <c r="A209" s="35"/>
      <c r="B209" s="36"/>
      <c r="C209" s="201" t="s">
        <v>240</v>
      </c>
      <c r="D209" s="201" t="s">
        <v>142</v>
      </c>
      <c r="E209" s="202" t="s">
        <v>438</v>
      </c>
      <c r="F209" s="203" t="s">
        <v>439</v>
      </c>
      <c r="G209" s="204" t="s">
        <v>199</v>
      </c>
      <c r="H209" s="205">
        <v>7576.5</v>
      </c>
      <c r="I209" s="206"/>
      <c r="J209" s="207">
        <f>ROUND(I209*H209,2)</f>
        <v>0</v>
      </c>
      <c r="K209" s="203" t="s">
        <v>336</v>
      </c>
      <c r="L209" s="40"/>
      <c r="M209" s="208" t="s">
        <v>1</v>
      </c>
      <c r="N209" s="209" t="s">
        <v>44</v>
      </c>
      <c r="O209" s="72"/>
      <c r="P209" s="210">
        <f>O209*H209</f>
        <v>0</v>
      </c>
      <c r="Q209" s="210">
        <v>0</v>
      </c>
      <c r="R209" s="210">
        <f>Q209*H209</f>
        <v>0</v>
      </c>
      <c r="S209" s="210">
        <v>0</v>
      </c>
      <c r="T209" s="211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12" t="s">
        <v>146</v>
      </c>
      <c r="AT209" s="212" t="s">
        <v>142</v>
      </c>
      <c r="AU209" s="212" t="s">
        <v>88</v>
      </c>
      <c r="AY209" s="17" t="s">
        <v>139</v>
      </c>
      <c r="BE209" s="213">
        <f>IF(N209="základní",J209,0)</f>
        <v>0</v>
      </c>
      <c r="BF209" s="213">
        <f>IF(N209="snížená",J209,0)</f>
        <v>0</v>
      </c>
      <c r="BG209" s="213">
        <f>IF(N209="zákl. přenesená",J209,0)</f>
        <v>0</v>
      </c>
      <c r="BH209" s="213">
        <f>IF(N209="sníž. přenesená",J209,0)</f>
        <v>0</v>
      </c>
      <c r="BI209" s="213">
        <f>IF(N209="nulová",J209,0)</f>
        <v>0</v>
      </c>
      <c r="BJ209" s="17" t="s">
        <v>86</v>
      </c>
      <c r="BK209" s="213">
        <f>ROUND(I209*H209,2)</f>
        <v>0</v>
      </c>
      <c r="BL209" s="17" t="s">
        <v>146</v>
      </c>
      <c r="BM209" s="212" t="s">
        <v>440</v>
      </c>
    </row>
    <row r="210" spans="1:65" s="13" customFormat="1" ht="11.25">
      <c r="B210" s="218"/>
      <c r="C210" s="219"/>
      <c r="D210" s="214" t="s">
        <v>254</v>
      </c>
      <c r="E210" s="220" t="s">
        <v>1</v>
      </c>
      <c r="F210" s="221" t="s">
        <v>441</v>
      </c>
      <c r="G210" s="219"/>
      <c r="H210" s="222">
        <v>7576.5</v>
      </c>
      <c r="I210" s="223"/>
      <c r="J210" s="219"/>
      <c r="K210" s="219"/>
      <c r="L210" s="224"/>
      <c r="M210" s="225"/>
      <c r="N210" s="226"/>
      <c r="O210" s="226"/>
      <c r="P210" s="226"/>
      <c r="Q210" s="226"/>
      <c r="R210" s="226"/>
      <c r="S210" s="226"/>
      <c r="T210" s="227"/>
      <c r="AT210" s="228" t="s">
        <v>254</v>
      </c>
      <c r="AU210" s="228" t="s">
        <v>88</v>
      </c>
      <c r="AV210" s="13" t="s">
        <v>88</v>
      </c>
      <c r="AW210" s="13" t="s">
        <v>35</v>
      </c>
      <c r="AX210" s="13" t="s">
        <v>86</v>
      </c>
      <c r="AY210" s="228" t="s">
        <v>139</v>
      </c>
    </row>
    <row r="211" spans="1:65" s="2" customFormat="1" ht="16.5" customHeight="1">
      <c r="A211" s="35"/>
      <c r="B211" s="36"/>
      <c r="C211" s="201" t="s">
        <v>245</v>
      </c>
      <c r="D211" s="201" t="s">
        <v>142</v>
      </c>
      <c r="E211" s="202" t="s">
        <v>442</v>
      </c>
      <c r="F211" s="203" t="s">
        <v>443</v>
      </c>
      <c r="G211" s="204" t="s">
        <v>199</v>
      </c>
      <c r="H211" s="205">
        <v>123</v>
      </c>
      <c r="I211" s="206"/>
      <c r="J211" s="207">
        <f>ROUND(I211*H211,2)</f>
        <v>0</v>
      </c>
      <c r="K211" s="203" t="s">
        <v>336</v>
      </c>
      <c r="L211" s="40"/>
      <c r="M211" s="208" t="s">
        <v>1</v>
      </c>
      <c r="N211" s="209" t="s">
        <v>44</v>
      </c>
      <c r="O211" s="72"/>
      <c r="P211" s="210">
        <f>O211*H211</f>
        <v>0</v>
      </c>
      <c r="Q211" s="210">
        <v>0</v>
      </c>
      <c r="R211" s="210">
        <f>Q211*H211</f>
        <v>0</v>
      </c>
      <c r="S211" s="210">
        <v>0</v>
      </c>
      <c r="T211" s="211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12" t="s">
        <v>146</v>
      </c>
      <c r="AT211" s="212" t="s">
        <v>142</v>
      </c>
      <c r="AU211" s="212" t="s">
        <v>88</v>
      </c>
      <c r="AY211" s="17" t="s">
        <v>139</v>
      </c>
      <c r="BE211" s="213">
        <f>IF(N211="základní",J211,0)</f>
        <v>0</v>
      </c>
      <c r="BF211" s="213">
        <f>IF(N211="snížená",J211,0)</f>
        <v>0</v>
      </c>
      <c r="BG211" s="213">
        <f>IF(N211="zákl. přenesená",J211,0)</f>
        <v>0</v>
      </c>
      <c r="BH211" s="213">
        <f>IF(N211="sníž. přenesená",J211,0)</f>
        <v>0</v>
      </c>
      <c r="BI211" s="213">
        <f>IF(N211="nulová",J211,0)</f>
        <v>0</v>
      </c>
      <c r="BJ211" s="17" t="s">
        <v>86</v>
      </c>
      <c r="BK211" s="213">
        <f>ROUND(I211*H211,2)</f>
        <v>0</v>
      </c>
      <c r="BL211" s="17" t="s">
        <v>146</v>
      </c>
      <c r="BM211" s="212" t="s">
        <v>444</v>
      </c>
    </row>
    <row r="212" spans="1:65" s="13" customFormat="1" ht="11.25">
      <c r="B212" s="218"/>
      <c r="C212" s="219"/>
      <c r="D212" s="214" t="s">
        <v>254</v>
      </c>
      <c r="E212" s="220" t="s">
        <v>1</v>
      </c>
      <c r="F212" s="221" t="s">
        <v>445</v>
      </c>
      <c r="G212" s="219"/>
      <c r="H212" s="222">
        <v>123</v>
      </c>
      <c r="I212" s="223"/>
      <c r="J212" s="219"/>
      <c r="K212" s="219"/>
      <c r="L212" s="224"/>
      <c r="M212" s="225"/>
      <c r="N212" s="226"/>
      <c r="O212" s="226"/>
      <c r="P212" s="226"/>
      <c r="Q212" s="226"/>
      <c r="R212" s="226"/>
      <c r="S212" s="226"/>
      <c r="T212" s="227"/>
      <c r="AT212" s="228" t="s">
        <v>254</v>
      </c>
      <c r="AU212" s="228" t="s">
        <v>88</v>
      </c>
      <c r="AV212" s="13" t="s">
        <v>88</v>
      </c>
      <c r="AW212" s="13" t="s">
        <v>35</v>
      </c>
      <c r="AX212" s="13" t="s">
        <v>86</v>
      </c>
      <c r="AY212" s="228" t="s">
        <v>139</v>
      </c>
    </row>
    <row r="213" spans="1:65" s="2" customFormat="1" ht="16.5" customHeight="1">
      <c r="A213" s="35"/>
      <c r="B213" s="36"/>
      <c r="C213" s="246" t="s">
        <v>249</v>
      </c>
      <c r="D213" s="246" t="s">
        <v>381</v>
      </c>
      <c r="E213" s="247" t="s">
        <v>446</v>
      </c>
      <c r="F213" s="248" t="s">
        <v>447</v>
      </c>
      <c r="G213" s="249" t="s">
        <v>199</v>
      </c>
      <c r="H213" s="250">
        <v>135.30000000000001</v>
      </c>
      <c r="I213" s="251"/>
      <c r="J213" s="252">
        <f>ROUND(I213*H213,2)</f>
        <v>0</v>
      </c>
      <c r="K213" s="248" t="s">
        <v>336</v>
      </c>
      <c r="L213" s="253"/>
      <c r="M213" s="254" t="s">
        <v>1</v>
      </c>
      <c r="N213" s="255" t="s">
        <v>44</v>
      </c>
      <c r="O213" s="72"/>
      <c r="P213" s="210">
        <f>O213*H213</f>
        <v>0</v>
      </c>
      <c r="Q213" s="210">
        <v>4.0000000000000002E-4</v>
      </c>
      <c r="R213" s="210">
        <f>Q213*H213</f>
        <v>5.4120000000000008E-2</v>
      </c>
      <c r="S213" s="210">
        <v>0</v>
      </c>
      <c r="T213" s="211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12" t="s">
        <v>176</v>
      </c>
      <c r="AT213" s="212" t="s">
        <v>381</v>
      </c>
      <c r="AU213" s="212" t="s">
        <v>88</v>
      </c>
      <c r="AY213" s="17" t="s">
        <v>139</v>
      </c>
      <c r="BE213" s="213">
        <f>IF(N213="základní",J213,0)</f>
        <v>0</v>
      </c>
      <c r="BF213" s="213">
        <f>IF(N213="snížená",J213,0)</f>
        <v>0</v>
      </c>
      <c r="BG213" s="213">
        <f>IF(N213="zákl. přenesená",J213,0)</f>
        <v>0</v>
      </c>
      <c r="BH213" s="213">
        <f>IF(N213="sníž. přenesená",J213,0)</f>
        <v>0</v>
      </c>
      <c r="BI213" s="213">
        <f>IF(N213="nulová",J213,0)</f>
        <v>0</v>
      </c>
      <c r="BJ213" s="17" t="s">
        <v>86</v>
      </c>
      <c r="BK213" s="213">
        <f>ROUND(I213*H213,2)</f>
        <v>0</v>
      </c>
      <c r="BL213" s="17" t="s">
        <v>146</v>
      </c>
      <c r="BM213" s="212" t="s">
        <v>448</v>
      </c>
    </row>
    <row r="214" spans="1:65" s="13" customFormat="1" ht="11.25">
      <c r="B214" s="218"/>
      <c r="C214" s="219"/>
      <c r="D214" s="214" t="s">
        <v>254</v>
      </c>
      <c r="E214" s="219"/>
      <c r="F214" s="221" t="s">
        <v>449</v>
      </c>
      <c r="G214" s="219"/>
      <c r="H214" s="222">
        <v>135.30000000000001</v>
      </c>
      <c r="I214" s="223"/>
      <c r="J214" s="219"/>
      <c r="K214" s="219"/>
      <c r="L214" s="224"/>
      <c r="M214" s="225"/>
      <c r="N214" s="226"/>
      <c r="O214" s="226"/>
      <c r="P214" s="226"/>
      <c r="Q214" s="226"/>
      <c r="R214" s="226"/>
      <c r="S214" s="226"/>
      <c r="T214" s="227"/>
      <c r="AT214" s="228" t="s">
        <v>254</v>
      </c>
      <c r="AU214" s="228" t="s">
        <v>88</v>
      </c>
      <c r="AV214" s="13" t="s">
        <v>88</v>
      </c>
      <c r="AW214" s="13" t="s">
        <v>4</v>
      </c>
      <c r="AX214" s="13" t="s">
        <v>86</v>
      </c>
      <c r="AY214" s="228" t="s">
        <v>139</v>
      </c>
    </row>
    <row r="215" spans="1:65" s="2" customFormat="1" ht="16.5" customHeight="1">
      <c r="A215" s="35"/>
      <c r="B215" s="36"/>
      <c r="C215" s="201" t="s">
        <v>256</v>
      </c>
      <c r="D215" s="201" t="s">
        <v>142</v>
      </c>
      <c r="E215" s="202" t="s">
        <v>450</v>
      </c>
      <c r="F215" s="203" t="s">
        <v>451</v>
      </c>
      <c r="G215" s="204" t="s">
        <v>199</v>
      </c>
      <c r="H215" s="205">
        <v>5668.9</v>
      </c>
      <c r="I215" s="206"/>
      <c r="J215" s="207">
        <f>ROUND(I215*H215,2)</f>
        <v>0</v>
      </c>
      <c r="K215" s="203" t="s">
        <v>336</v>
      </c>
      <c r="L215" s="40"/>
      <c r="M215" s="208" t="s">
        <v>1</v>
      </c>
      <c r="N215" s="209" t="s">
        <v>44</v>
      </c>
      <c r="O215" s="72"/>
      <c r="P215" s="210">
        <f>O215*H215</f>
        <v>0</v>
      </c>
      <c r="Q215" s="210">
        <v>0</v>
      </c>
      <c r="R215" s="210">
        <f>Q215*H215</f>
        <v>0</v>
      </c>
      <c r="S215" s="210">
        <v>0</v>
      </c>
      <c r="T215" s="211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12" t="s">
        <v>146</v>
      </c>
      <c r="AT215" s="212" t="s">
        <v>142</v>
      </c>
      <c r="AU215" s="212" t="s">
        <v>88</v>
      </c>
      <c r="AY215" s="17" t="s">
        <v>139</v>
      </c>
      <c r="BE215" s="213">
        <f>IF(N215="základní",J215,0)</f>
        <v>0</v>
      </c>
      <c r="BF215" s="213">
        <f>IF(N215="snížená",J215,0)</f>
        <v>0</v>
      </c>
      <c r="BG215" s="213">
        <f>IF(N215="zákl. přenesená",J215,0)</f>
        <v>0</v>
      </c>
      <c r="BH215" s="213">
        <f>IF(N215="sníž. přenesená",J215,0)</f>
        <v>0</v>
      </c>
      <c r="BI215" s="213">
        <f>IF(N215="nulová",J215,0)</f>
        <v>0</v>
      </c>
      <c r="BJ215" s="17" t="s">
        <v>86</v>
      </c>
      <c r="BK215" s="213">
        <f>ROUND(I215*H215,2)</f>
        <v>0</v>
      </c>
      <c r="BL215" s="17" t="s">
        <v>146</v>
      </c>
      <c r="BM215" s="212" t="s">
        <v>452</v>
      </c>
    </row>
    <row r="216" spans="1:65" s="13" customFormat="1" ht="11.25">
      <c r="B216" s="218"/>
      <c r="C216" s="219"/>
      <c r="D216" s="214" t="s">
        <v>254</v>
      </c>
      <c r="E216" s="220" t="s">
        <v>1</v>
      </c>
      <c r="F216" s="221" t="s">
        <v>453</v>
      </c>
      <c r="G216" s="219"/>
      <c r="H216" s="222">
        <v>5668.9</v>
      </c>
      <c r="I216" s="223"/>
      <c r="J216" s="219"/>
      <c r="K216" s="219"/>
      <c r="L216" s="224"/>
      <c r="M216" s="225"/>
      <c r="N216" s="226"/>
      <c r="O216" s="226"/>
      <c r="P216" s="226"/>
      <c r="Q216" s="226"/>
      <c r="R216" s="226"/>
      <c r="S216" s="226"/>
      <c r="T216" s="227"/>
      <c r="AT216" s="228" t="s">
        <v>254</v>
      </c>
      <c r="AU216" s="228" t="s">
        <v>88</v>
      </c>
      <c r="AV216" s="13" t="s">
        <v>88</v>
      </c>
      <c r="AW216" s="13" t="s">
        <v>35</v>
      </c>
      <c r="AX216" s="13" t="s">
        <v>86</v>
      </c>
      <c r="AY216" s="228" t="s">
        <v>139</v>
      </c>
    </row>
    <row r="217" spans="1:65" s="2" customFormat="1" ht="16.5" customHeight="1">
      <c r="A217" s="35"/>
      <c r="B217" s="36"/>
      <c r="C217" s="201" t="s">
        <v>264</v>
      </c>
      <c r="D217" s="201" t="s">
        <v>142</v>
      </c>
      <c r="E217" s="202" t="s">
        <v>454</v>
      </c>
      <c r="F217" s="203" t="s">
        <v>455</v>
      </c>
      <c r="G217" s="204" t="s">
        <v>199</v>
      </c>
      <c r="H217" s="205">
        <v>3899.7</v>
      </c>
      <c r="I217" s="206"/>
      <c r="J217" s="207">
        <f>ROUND(I217*H217,2)</f>
        <v>0</v>
      </c>
      <c r="K217" s="203" t="s">
        <v>1</v>
      </c>
      <c r="L217" s="40"/>
      <c r="M217" s="208" t="s">
        <v>1</v>
      </c>
      <c r="N217" s="209" t="s">
        <v>44</v>
      </c>
      <c r="O217" s="72"/>
      <c r="P217" s="210">
        <f>O217*H217</f>
        <v>0</v>
      </c>
      <c r="Q217" s="210">
        <v>0</v>
      </c>
      <c r="R217" s="210">
        <f>Q217*H217</f>
        <v>0</v>
      </c>
      <c r="S217" s="210">
        <v>0</v>
      </c>
      <c r="T217" s="211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12" t="s">
        <v>146</v>
      </c>
      <c r="AT217" s="212" t="s">
        <v>142</v>
      </c>
      <c r="AU217" s="212" t="s">
        <v>88</v>
      </c>
      <c r="AY217" s="17" t="s">
        <v>139</v>
      </c>
      <c r="BE217" s="213">
        <f>IF(N217="základní",J217,0)</f>
        <v>0</v>
      </c>
      <c r="BF217" s="213">
        <f>IF(N217="snížená",J217,0)</f>
        <v>0</v>
      </c>
      <c r="BG217" s="213">
        <f>IF(N217="zákl. přenesená",J217,0)</f>
        <v>0</v>
      </c>
      <c r="BH217" s="213">
        <f>IF(N217="sníž. přenesená",J217,0)</f>
        <v>0</v>
      </c>
      <c r="BI217" s="213">
        <f>IF(N217="nulová",J217,0)</f>
        <v>0</v>
      </c>
      <c r="BJ217" s="17" t="s">
        <v>86</v>
      </c>
      <c r="BK217" s="213">
        <f>ROUND(I217*H217,2)</f>
        <v>0</v>
      </c>
      <c r="BL217" s="17" t="s">
        <v>146</v>
      </c>
      <c r="BM217" s="212" t="s">
        <v>456</v>
      </c>
    </row>
    <row r="218" spans="1:65" s="13" customFormat="1" ht="11.25">
      <c r="B218" s="218"/>
      <c r="C218" s="219"/>
      <c r="D218" s="214" t="s">
        <v>254</v>
      </c>
      <c r="E218" s="220" t="s">
        <v>1</v>
      </c>
      <c r="F218" s="221" t="s">
        <v>457</v>
      </c>
      <c r="G218" s="219"/>
      <c r="H218" s="222">
        <v>3899.7</v>
      </c>
      <c r="I218" s="223"/>
      <c r="J218" s="219"/>
      <c r="K218" s="219"/>
      <c r="L218" s="224"/>
      <c r="M218" s="225"/>
      <c r="N218" s="226"/>
      <c r="O218" s="226"/>
      <c r="P218" s="226"/>
      <c r="Q218" s="226"/>
      <c r="R218" s="226"/>
      <c r="S218" s="226"/>
      <c r="T218" s="227"/>
      <c r="AT218" s="228" t="s">
        <v>254</v>
      </c>
      <c r="AU218" s="228" t="s">
        <v>88</v>
      </c>
      <c r="AV218" s="13" t="s">
        <v>88</v>
      </c>
      <c r="AW218" s="13" t="s">
        <v>35</v>
      </c>
      <c r="AX218" s="13" t="s">
        <v>86</v>
      </c>
      <c r="AY218" s="228" t="s">
        <v>139</v>
      </c>
    </row>
    <row r="219" spans="1:65" s="2" customFormat="1" ht="16.5" customHeight="1">
      <c r="A219" s="35"/>
      <c r="B219" s="36"/>
      <c r="C219" s="201" t="s">
        <v>268</v>
      </c>
      <c r="D219" s="201" t="s">
        <v>142</v>
      </c>
      <c r="E219" s="202" t="s">
        <v>458</v>
      </c>
      <c r="F219" s="203" t="s">
        <v>459</v>
      </c>
      <c r="G219" s="204" t="s">
        <v>199</v>
      </c>
      <c r="H219" s="205">
        <v>1223</v>
      </c>
      <c r="I219" s="206"/>
      <c r="J219" s="207">
        <f>ROUND(I219*H219,2)</f>
        <v>0</v>
      </c>
      <c r="K219" s="203" t="s">
        <v>1</v>
      </c>
      <c r="L219" s="40"/>
      <c r="M219" s="208" t="s">
        <v>1</v>
      </c>
      <c r="N219" s="209" t="s">
        <v>44</v>
      </c>
      <c r="O219" s="72"/>
      <c r="P219" s="210">
        <f>O219*H219</f>
        <v>0</v>
      </c>
      <c r="Q219" s="210">
        <v>0</v>
      </c>
      <c r="R219" s="210">
        <f>Q219*H219</f>
        <v>0</v>
      </c>
      <c r="S219" s="210">
        <v>0</v>
      </c>
      <c r="T219" s="211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12" t="s">
        <v>146</v>
      </c>
      <c r="AT219" s="212" t="s">
        <v>142</v>
      </c>
      <c r="AU219" s="212" t="s">
        <v>88</v>
      </c>
      <c r="AY219" s="17" t="s">
        <v>139</v>
      </c>
      <c r="BE219" s="213">
        <f>IF(N219="základní",J219,0)</f>
        <v>0</v>
      </c>
      <c r="BF219" s="213">
        <f>IF(N219="snížená",J219,0)</f>
        <v>0</v>
      </c>
      <c r="BG219" s="213">
        <f>IF(N219="zákl. přenesená",J219,0)</f>
        <v>0</v>
      </c>
      <c r="BH219" s="213">
        <f>IF(N219="sníž. přenesená",J219,0)</f>
        <v>0</v>
      </c>
      <c r="BI219" s="213">
        <f>IF(N219="nulová",J219,0)</f>
        <v>0</v>
      </c>
      <c r="BJ219" s="17" t="s">
        <v>86</v>
      </c>
      <c r="BK219" s="213">
        <f>ROUND(I219*H219,2)</f>
        <v>0</v>
      </c>
      <c r="BL219" s="17" t="s">
        <v>146</v>
      </c>
      <c r="BM219" s="212" t="s">
        <v>460</v>
      </c>
    </row>
    <row r="220" spans="1:65" s="13" customFormat="1" ht="11.25">
      <c r="B220" s="218"/>
      <c r="C220" s="219"/>
      <c r="D220" s="214" t="s">
        <v>254</v>
      </c>
      <c r="E220" s="220" t="s">
        <v>1</v>
      </c>
      <c r="F220" s="221" t="s">
        <v>461</v>
      </c>
      <c r="G220" s="219"/>
      <c r="H220" s="222">
        <v>1223</v>
      </c>
      <c r="I220" s="223"/>
      <c r="J220" s="219"/>
      <c r="K220" s="219"/>
      <c r="L220" s="224"/>
      <c r="M220" s="225"/>
      <c r="N220" s="226"/>
      <c r="O220" s="226"/>
      <c r="P220" s="226"/>
      <c r="Q220" s="226"/>
      <c r="R220" s="226"/>
      <c r="S220" s="226"/>
      <c r="T220" s="227"/>
      <c r="AT220" s="228" t="s">
        <v>254</v>
      </c>
      <c r="AU220" s="228" t="s">
        <v>88</v>
      </c>
      <c r="AV220" s="13" t="s">
        <v>88</v>
      </c>
      <c r="AW220" s="13" t="s">
        <v>35</v>
      </c>
      <c r="AX220" s="13" t="s">
        <v>86</v>
      </c>
      <c r="AY220" s="228" t="s">
        <v>139</v>
      </c>
    </row>
    <row r="221" spans="1:65" s="2" customFormat="1" ht="16.5" customHeight="1">
      <c r="A221" s="35"/>
      <c r="B221" s="36"/>
      <c r="C221" s="201" t="s">
        <v>273</v>
      </c>
      <c r="D221" s="201" t="s">
        <v>142</v>
      </c>
      <c r="E221" s="202" t="s">
        <v>462</v>
      </c>
      <c r="F221" s="203" t="s">
        <v>463</v>
      </c>
      <c r="G221" s="204" t="s">
        <v>369</v>
      </c>
      <c r="H221" s="205">
        <v>102.46</v>
      </c>
      <c r="I221" s="206"/>
      <c r="J221" s="207">
        <f>ROUND(I221*H221,2)</f>
        <v>0</v>
      </c>
      <c r="K221" s="203" t="s">
        <v>336</v>
      </c>
      <c r="L221" s="40"/>
      <c r="M221" s="208" t="s">
        <v>1</v>
      </c>
      <c r="N221" s="209" t="s">
        <v>44</v>
      </c>
      <c r="O221" s="72"/>
      <c r="P221" s="210">
        <f>O221*H221</f>
        <v>0</v>
      </c>
      <c r="Q221" s="210">
        <v>0</v>
      </c>
      <c r="R221" s="210">
        <f>Q221*H221</f>
        <v>0</v>
      </c>
      <c r="S221" s="210">
        <v>0</v>
      </c>
      <c r="T221" s="211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12" t="s">
        <v>146</v>
      </c>
      <c r="AT221" s="212" t="s">
        <v>142</v>
      </c>
      <c r="AU221" s="212" t="s">
        <v>88</v>
      </c>
      <c r="AY221" s="17" t="s">
        <v>139</v>
      </c>
      <c r="BE221" s="213">
        <f>IF(N221="základní",J221,0)</f>
        <v>0</v>
      </c>
      <c r="BF221" s="213">
        <f>IF(N221="snížená",J221,0)</f>
        <v>0</v>
      </c>
      <c r="BG221" s="213">
        <f>IF(N221="zákl. přenesená",J221,0)</f>
        <v>0</v>
      </c>
      <c r="BH221" s="213">
        <f>IF(N221="sníž. přenesená",J221,0)</f>
        <v>0</v>
      </c>
      <c r="BI221" s="213">
        <f>IF(N221="nulová",J221,0)</f>
        <v>0</v>
      </c>
      <c r="BJ221" s="17" t="s">
        <v>86</v>
      </c>
      <c r="BK221" s="213">
        <f>ROUND(I221*H221,2)</f>
        <v>0</v>
      </c>
      <c r="BL221" s="17" t="s">
        <v>146</v>
      </c>
      <c r="BM221" s="212" t="s">
        <v>464</v>
      </c>
    </row>
    <row r="222" spans="1:65" s="2" customFormat="1" ht="19.5">
      <c r="A222" s="35"/>
      <c r="B222" s="36"/>
      <c r="C222" s="37"/>
      <c r="D222" s="214" t="s">
        <v>148</v>
      </c>
      <c r="E222" s="37"/>
      <c r="F222" s="215" t="s">
        <v>465</v>
      </c>
      <c r="G222" s="37"/>
      <c r="H222" s="37"/>
      <c r="I222" s="169"/>
      <c r="J222" s="37"/>
      <c r="K222" s="37"/>
      <c r="L222" s="40"/>
      <c r="M222" s="216"/>
      <c r="N222" s="217"/>
      <c r="O222" s="72"/>
      <c r="P222" s="72"/>
      <c r="Q222" s="72"/>
      <c r="R222" s="72"/>
      <c r="S222" s="72"/>
      <c r="T222" s="73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7" t="s">
        <v>148</v>
      </c>
      <c r="AU222" s="17" t="s">
        <v>88</v>
      </c>
    </row>
    <row r="223" spans="1:65" s="2" customFormat="1" ht="16.5" customHeight="1">
      <c r="A223" s="35"/>
      <c r="B223" s="36"/>
      <c r="C223" s="201" t="s">
        <v>278</v>
      </c>
      <c r="D223" s="201" t="s">
        <v>142</v>
      </c>
      <c r="E223" s="202" t="s">
        <v>466</v>
      </c>
      <c r="F223" s="203" t="s">
        <v>467</v>
      </c>
      <c r="G223" s="204" t="s">
        <v>468</v>
      </c>
      <c r="H223" s="205">
        <v>1529</v>
      </c>
      <c r="I223" s="206"/>
      <c r="J223" s="207">
        <f>ROUND(I223*H223,2)</f>
        <v>0</v>
      </c>
      <c r="K223" s="203" t="s">
        <v>1</v>
      </c>
      <c r="L223" s="40"/>
      <c r="M223" s="208" t="s">
        <v>1</v>
      </c>
      <c r="N223" s="209" t="s">
        <v>44</v>
      </c>
      <c r="O223" s="72"/>
      <c r="P223" s="210">
        <f>O223*H223</f>
        <v>0</v>
      </c>
      <c r="Q223" s="210">
        <v>0</v>
      </c>
      <c r="R223" s="210">
        <f>Q223*H223</f>
        <v>0</v>
      </c>
      <c r="S223" s="210">
        <v>1.4999999999999999E-2</v>
      </c>
      <c r="T223" s="211">
        <f>S223*H223</f>
        <v>22.934999999999999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12" t="s">
        <v>146</v>
      </c>
      <c r="AT223" s="212" t="s">
        <v>142</v>
      </c>
      <c r="AU223" s="212" t="s">
        <v>88</v>
      </c>
      <c r="AY223" s="17" t="s">
        <v>139</v>
      </c>
      <c r="BE223" s="213">
        <f>IF(N223="základní",J223,0)</f>
        <v>0</v>
      </c>
      <c r="BF223" s="213">
        <f>IF(N223="snížená",J223,0)</f>
        <v>0</v>
      </c>
      <c r="BG223" s="213">
        <f>IF(N223="zákl. přenesená",J223,0)</f>
        <v>0</v>
      </c>
      <c r="BH223" s="213">
        <f>IF(N223="sníž. přenesená",J223,0)</f>
        <v>0</v>
      </c>
      <c r="BI223" s="213">
        <f>IF(N223="nulová",J223,0)</f>
        <v>0</v>
      </c>
      <c r="BJ223" s="17" t="s">
        <v>86</v>
      </c>
      <c r="BK223" s="213">
        <f>ROUND(I223*H223,2)</f>
        <v>0</v>
      </c>
      <c r="BL223" s="17" t="s">
        <v>146</v>
      </c>
      <c r="BM223" s="212" t="s">
        <v>469</v>
      </c>
    </row>
    <row r="224" spans="1:65" s="13" customFormat="1" ht="11.25">
      <c r="B224" s="218"/>
      <c r="C224" s="219"/>
      <c r="D224" s="214" t="s">
        <v>254</v>
      </c>
      <c r="E224" s="220" t="s">
        <v>1</v>
      </c>
      <c r="F224" s="221" t="s">
        <v>470</v>
      </c>
      <c r="G224" s="219"/>
      <c r="H224" s="222">
        <v>1529</v>
      </c>
      <c r="I224" s="223"/>
      <c r="J224" s="219"/>
      <c r="K224" s="219"/>
      <c r="L224" s="224"/>
      <c r="M224" s="225"/>
      <c r="N224" s="226"/>
      <c r="O224" s="226"/>
      <c r="P224" s="226"/>
      <c r="Q224" s="226"/>
      <c r="R224" s="226"/>
      <c r="S224" s="226"/>
      <c r="T224" s="227"/>
      <c r="AT224" s="228" t="s">
        <v>254</v>
      </c>
      <c r="AU224" s="228" t="s">
        <v>88</v>
      </c>
      <c r="AV224" s="13" t="s">
        <v>88</v>
      </c>
      <c r="AW224" s="13" t="s">
        <v>35</v>
      </c>
      <c r="AX224" s="13" t="s">
        <v>86</v>
      </c>
      <c r="AY224" s="228" t="s">
        <v>139</v>
      </c>
    </row>
    <row r="225" spans="1:65" s="2" customFormat="1" ht="16.5" customHeight="1">
      <c r="A225" s="35"/>
      <c r="B225" s="36"/>
      <c r="C225" s="201" t="s">
        <v>282</v>
      </c>
      <c r="D225" s="201" t="s">
        <v>142</v>
      </c>
      <c r="E225" s="202" t="s">
        <v>471</v>
      </c>
      <c r="F225" s="203" t="s">
        <v>472</v>
      </c>
      <c r="G225" s="204" t="s">
        <v>230</v>
      </c>
      <c r="H225" s="205">
        <v>669</v>
      </c>
      <c r="I225" s="206"/>
      <c r="J225" s="207">
        <f>ROUND(I225*H225,2)</f>
        <v>0</v>
      </c>
      <c r="K225" s="203" t="s">
        <v>1</v>
      </c>
      <c r="L225" s="40"/>
      <c r="M225" s="208" t="s">
        <v>1</v>
      </c>
      <c r="N225" s="209" t="s">
        <v>44</v>
      </c>
      <c r="O225" s="72"/>
      <c r="P225" s="210">
        <f>O225*H225</f>
        <v>0</v>
      </c>
      <c r="Q225" s="210">
        <v>0</v>
      </c>
      <c r="R225" s="210">
        <f>Q225*H225</f>
        <v>0</v>
      </c>
      <c r="S225" s="210">
        <v>0</v>
      </c>
      <c r="T225" s="211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12" t="s">
        <v>146</v>
      </c>
      <c r="AT225" s="212" t="s">
        <v>142</v>
      </c>
      <c r="AU225" s="212" t="s">
        <v>88</v>
      </c>
      <c r="AY225" s="17" t="s">
        <v>139</v>
      </c>
      <c r="BE225" s="213">
        <f>IF(N225="základní",J225,0)</f>
        <v>0</v>
      </c>
      <c r="BF225" s="213">
        <f>IF(N225="snížená",J225,0)</f>
        <v>0</v>
      </c>
      <c r="BG225" s="213">
        <f>IF(N225="zákl. přenesená",J225,0)</f>
        <v>0</v>
      </c>
      <c r="BH225" s="213">
        <f>IF(N225="sníž. přenesená",J225,0)</f>
        <v>0</v>
      </c>
      <c r="BI225" s="213">
        <f>IF(N225="nulová",J225,0)</f>
        <v>0</v>
      </c>
      <c r="BJ225" s="17" t="s">
        <v>86</v>
      </c>
      <c r="BK225" s="213">
        <f>ROUND(I225*H225,2)</f>
        <v>0</v>
      </c>
      <c r="BL225" s="17" t="s">
        <v>146</v>
      </c>
      <c r="BM225" s="212" t="s">
        <v>473</v>
      </c>
    </row>
    <row r="226" spans="1:65" s="2" customFormat="1" ht="19.5">
      <c r="A226" s="35"/>
      <c r="B226" s="36"/>
      <c r="C226" s="37"/>
      <c r="D226" s="214" t="s">
        <v>148</v>
      </c>
      <c r="E226" s="37"/>
      <c r="F226" s="215" t="s">
        <v>474</v>
      </c>
      <c r="G226" s="37"/>
      <c r="H226" s="37"/>
      <c r="I226" s="169"/>
      <c r="J226" s="37"/>
      <c r="K226" s="37"/>
      <c r="L226" s="40"/>
      <c r="M226" s="216"/>
      <c r="N226" s="217"/>
      <c r="O226" s="72"/>
      <c r="P226" s="72"/>
      <c r="Q226" s="72"/>
      <c r="R226" s="72"/>
      <c r="S226" s="72"/>
      <c r="T226" s="73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7" t="s">
        <v>148</v>
      </c>
      <c r="AU226" s="17" t="s">
        <v>88</v>
      </c>
    </row>
    <row r="227" spans="1:65" s="2" customFormat="1" ht="16.5" customHeight="1">
      <c r="A227" s="35"/>
      <c r="B227" s="36"/>
      <c r="C227" s="201" t="s">
        <v>287</v>
      </c>
      <c r="D227" s="201" t="s">
        <v>142</v>
      </c>
      <c r="E227" s="202" t="s">
        <v>475</v>
      </c>
      <c r="F227" s="203" t="s">
        <v>476</v>
      </c>
      <c r="G227" s="204" t="s">
        <v>369</v>
      </c>
      <c r="H227" s="205">
        <v>7307.29</v>
      </c>
      <c r="I227" s="206"/>
      <c r="J227" s="207">
        <f>ROUND(I227*H227,2)</f>
        <v>0</v>
      </c>
      <c r="K227" s="203" t="s">
        <v>1</v>
      </c>
      <c r="L227" s="40"/>
      <c r="M227" s="208" t="s">
        <v>1</v>
      </c>
      <c r="N227" s="209" t="s">
        <v>44</v>
      </c>
      <c r="O227" s="72"/>
      <c r="P227" s="210">
        <f>O227*H227</f>
        <v>0</v>
      </c>
      <c r="Q227" s="210">
        <v>0</v>
      </c>
      <c r="R227" s="210">
        <f>Q227*H227</f>
        <v>0</v>
      </c>
      <c r="S227" s="210">
        <v>0</v>
      </c>
      <c r="T227" s="211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12" t="s">
        <v>146</v>
      </c>
      <c r="AT227" s="212" t="s">
        <v>142</v>
      </c>
      <c r="AU227" s="212" t="s">
        <v>88</v>
      </c>
      <c r="AY227" s="17" t="s">
        <v>139</v>
      </c>
      <c r="BE227" s="213">
        <f>IF(N227="základní",J227,0)</f>
        <v>0</v>
      </c>
      <c r="BF227" s="213">
        <f>IF(N227="snížená",J227,0)</f>
        <v>0</v>
      </c>
      <c r="BG227" s="213">
        <f>IF(N227="zákl. přenesená",J227,0)</f>
        <v>0</v>
      </c>
      <c r="BH227" s="213">
        <f>IF(N227="sníž. přenesená",J227,0)</f>
        <v>0</v>
      </c>
      <c r="BI227" s="213">
        <f>IF(N227="nulová",J227,0)</f>
        <v>0</v>
      </c>
      <c r="BJ227" s="17" t="s">
        <v>86</v>
      </c>
      <c r="BK227" s="213">
        <f>ROUND(I227*H227,2)</f>
        <v>0</v>
      </c>
      <c r="BL227" s="17" t="s">
        <v>146</v>
      </c>
      <c r="BM227" s="212" t="s">
        <v>477</v>
      </c>
    </row>
    <row r="228" spans="1:65" s="2" customFormat="1" ht="19.5">
      <c r="A228" s="35"/>
      <c r="B228" s="36"/>
      <c r="C228" s="37"/>
      <c r="D228" s="214" t="s">
        <v>148</v>
      </c>
      <c r="E228" s="37"/>
      <c r="F228" s="215" t="s">
        <v>474</v>
      </c>
      <c r="G228" s="37"/>
      <c r="H228" s="37"/>
      <c r="I228" s="169"/>
      <c r="J228" s="37"/>
      <c r="K228" s="37"/>
      <c r="L228" s="40"/>
      <c r="M228" s="216"/>
      <c r="N228" s="217"/>
      <c r="O228" s="72"/>
      <c r="P228" s="72"/>
      <c r="Q228" s="72"/>
      <c r="R228" s="72"/>
      <c r="S228" s="72"/>
      <c r="T228" s="73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7" t="s">
        <v>148</v>
      </c>
      <c r="AU228" s="17" t="s">
        <v>88</v>
      </c>
    </row>
    <row r="229" spans="1:65" s="13" customFormat="1" ht="11.25">
      <c r="B229" s="218"/>
      <c r="C229" s="219"/>
      <c r="D229" s="214" t="s">
        <v>254</v>
      </c>
      <c r="E229" s="220" t="s">
        <v>1</v>
      </c>
      <c r="F229" s="221" t="s">
        <v>376</v>
      </c>
      <c r="G229" s="219"/>
      <c r="H229" s="222">
        <v>2797.2</v>
      </c>
      <c r="I229" s="223"/>
      <c r="J229" s="219"/>
      <c r="K229" s="219"/>
      <c r="L229" s="224"/>
      <c r="M229" s="225"/>
      <c r="N229" s="226"/>
      <c r="O229" s="226"/>
      <c r="P229" s="226"/>
      <c r="Q229" s="226"/>
      <c r="R229" s="226"/>
      <c r="S229" s="226"/>
      <c r="T229" s="227"/>
      <c r="AT229" s="228" t="s">
        <v>254</v>
      </c>
      <c r="AU229" s="228" t="s">
        <v>88</v>
      </c>
      <c r="AV229" s="13" t="s">
        <v>88</v>
      </c>
      <c r="AW229" s="13" t="s">
        <v>35</v>
      </c>
      <c r="AX229" s="13" t="s">
        <v>79</v>
      </c>
      <c r="AY229" s="228" t="s">
        <v>139</v>
      </c>
    </row>
    <row r="230" spans="1:65" s="13" customFormat="1" ht="11.25">
      <c r="B230" s="218"/>
      <c r="C230" s="219"/>
      <c r="D230" s="214" t="s">
        <v>254</v>
      </c>
      <c r="E230" s="220" t="s">
        <v>1</v>
      </c>
      <c r="F230" s="221" t="s">
        <v>478</v>
      </c>
      <c r="G230" s="219"/>
      <c r="H230" s="222">
        <v>81.900000000000006</v>
      </c>
      <c r="I230" s="223"/>
      <c r="J230" s="219"/>
      <c r="K230" s="219"/>
      <c r="L230" s="224"/>
      <c r="M230" s="225"/>
      <c r="N230" s="226"/>
      <c r="O230" s="226"/>
      <c r="P230" s="226"/>
      <c r="Q230" s="226"/>
      <c r="R230" s="226"/>
      <c r="S230" s="226"/>
      <c r="T230" s="227"/>
      <c r="AT230" s="228" t="s">
        <v>254</v>
      </c>
      <c r="AU230" s="228" t="s">
        <v>88</v>
      </c>
      <c r="AV230" s="13" t="s">
        <v>88</v>
      </c>
      <c r="AW230" s="13" t="s">
        <v>35</v>
      </c>
      <c r="AX230" s="13" t="s">
        <v>79</v>
      </c>
      <c r="AY230" s="228" t="s">
        <v>139</v>
      </c>
    </row>
    <row r="231" spans="1:65" s="13" customFormat="1" ht="11.25">
      <c r="B231" s="218"/>
      <c r="C231" s="219"/>
      <c r="D231" s="214" t="s">
        <v>254</v>
      </c>
      <c r="E231" s="220" t="s">
        <v>1</v>
      </c>
      <c r="F231" s="221" t="s">
        <v>372</v>
      </c>
      <c r="G231" s="219"/>
      <c r="H231" s="222">
        <v>6200.8</v>
      </c>
      <c r="I231" s="223"/>
      <c r="J231" s="219"/>
      <c r="K231" s="219"/>
      <c r="L231" s="224"/>
      <c r="M231" s="225"/>
      <c r="N231" s="226"/>
      <c r="O231" s="226"/>
      <c r="P231" s="226"/>
      <c r="Q231" s="226"/>
      <c r="R231" s="226"/>
      <c r="S231" s="226"/>
      <c r="T231" s="227"/>
      <c r="AT231" s="228" t="s">
        <v>254</v>
      </c>
      <c r="AU231" s="228" t="s">
        <v>88</v>
      </c>
      <c r="AV231" s="13" t="s">
        <v>88</v>
      </c>
      <c r="AW231" s="13" t="s">
        <v>35</v>
      </c>
      <c r="AX231" s="13" t="s">
        <v>79</v>
      </c>
      <c r="AY231" s="228" t="s">
        <v>139</v>
      </c>
    </row>
    <row r="232" spans="1:65" s="15" customFormat="1" ht="11.25">
      <c r="B232" s="256"/>
      <c r="C232" s="257"/>
      <c r="D232" s="214" t="s">
        <v>254</v>
      </c>
      <c r="E232" s="258" t="s">
        <v>1</v>
      </c>
      <c r="F232" s="259" t="s">
        <v>393</v>
      </c>
      <c r="G232" s="257"/>
      <c r="H232" s="260">
        <v>9079.9</v>
      </c>
      <c r="I232" s="261"/>
      <c r="J232" s="257"/>
      <c r="K232" s="257"/>
      <c r="L232" s="262"/>
      <c r="M232" s="263"/>
      <c r="N232" s="264"/>
      <c r="O232" s="264"/>
      <c r="P232" s="264"/>
      <c r="Q232" s="264"/>
      <c r="R232" s="264"/>
      <c r="S232" s="264"/>
      <c r="T232" s="265"/>
      <c r="AT232" s="266" t="s">
        <v>254</v>
      </c>
      <c r="AU232" s="266" t="s">
        <v>88</v>
      </c>
      <c r="AV232" s="15" t="s">
        <v>154</v>
      </c>
      <c r="AW232" s="15" t="s">
        <v>35</v>
      </c>
      <c r="AX232" s="15" t="s">
        <v>79</v>
      </c>
      <c r="AY232" s="266" t="s">
        <v>139</v>
      </c>
    </row>
    <row r="233" spans="1:65" s="13" customFormat="1" ht="11.25">
      <c r="B233" s="218"/>
      <c r="C233" s="219"/>
      <c r="D233" s="214" t="s">
        <v>254</v>
      </c>
      <c r="E233" s="220" t="s">
        <v>1</v>
      </c>
      <c r="F233" s="221" t="s">
        <v>479</v>
      </c>
      <c r="G233" s="219"/>
      <c r="H233" s="222">
        <v>-389.97</v>
      </c>
      <c r="I233" s="223"/>
      <c r="J233" s="219"/>
      <c r="K233" s="219"/>
      <c r="L233" s="224"/>
      <c r="M233" s="225"/>
      <c r="N233" s="226"/>
      <c r="O233" s="226"/>
      <c r="P233" s="226"/>
      <c r="Q233" s="226"/>
      <c r="R233" s="226"/>
      <c r="S233" s="226"/>
      <c r="T233" s="227"/>
      <c r="AT233" s="228" t="s">
        <v>254</v>
      </c>
      <c r="AU233" s="228" t="s">
        <v>88</v>
      </c>
      <c r="AV233" s="13" t="s">
        <v>88</v>
      </c>
      <c r="AW233" s="13" t="s">
        <v>35</v>
      </c>
      <c r="AX233" s="13" t="s">
        <v>79</v>
      </c>
      <c r="AY233" s="228" t="s">
        <v>139</v>
      </c>
    </row>
    <row r="234" spans="1:65" s="13" customFormat="1" ht="11.25">
      <c r="B234" s="218"/>
      <c r="C234" s="219"/>
      <c r="D234" s="214" t="s">
        <v>254</v>
      </c>
      <c r="E234" s="220" t="s">
        <v>1</v>
      </c>
      <c r="F234" s="221" t="s">
        <v>480</v>
      </c>
      <c r="G234" s="219"/>
      <c r="H234" s="222">
        <v>-1315.74</v>
      </c>
      <c r="I234" s="223"/>
      <c r="J234" s="219"/>
      <c r="K234" s="219"/>
      <c r="L234" s="224"/>
      <c r="M234" s="225"/>
      <c r="N234" s="226"/>
      <c r="O234" s="226"/>
      <c r="P234" s="226"/>
      <c r="Q234" s="226"/>
      <c r="R234" s="226"/>
      <c r="S234" s="226"/>
      <c r="T234" s="227"/>
      <c r="AT234" s="228" t="s">
        <v>254</v>
      </c>
      <c r="AU234" s="228" t="s">
        <v>88</v>
      </c>
      <c r="AV234" s="13" t="s">
        <v>88</v>
      </c>
      <c r="AW234" s="13" t="s">
        <v>35</v>
      </c>
      <c r="AX234" s="13" t="s">
        <v>79</v>
      </c>
      <c r="AY234" s="228" t="s">
        <v>139</v>
      </c>
    </row>
    <row r="235" spans="1:65" s="13" customFormat="1" ht="11.25">
      <c r="B235" s="218"/>
      <c r="C235" s="219"/>
      <c r="D235" s="214" t="s">
        <v>254</v>
      </c>
      <c r="E235" s="220" t="s">
        <v>1</v>
      </c>
      <c r="F235" s="221" t="s">
        <v>481</v>
      </c>
      <c r="G235" s="219"/>
      <c r="H235" s="222">
        <v>-66.900000000000006</v>
      </c>
      <c r="I235" s="223"/>
      <c r="J235" s="219"/>
      <c r="K235" s="219"/>
      <c r="L235" s="224"/>
      <c r="M235" s="225"/>
      <c r="N235" s="226"/>
      <c r="O235" s="226"/>
      <c r="P235" s="226"/>
      <c r="Q235" s="226"/>
      <c r="R235" s="226"/>
      <c r="S235" s="226"/>
      <c r="T235" s="227"/>
      <c r="AT235" s="228" t="s">
        <v>254</v>
      </c>
      <c r="AU235" s="228" t="s">
        <v>88</v>
      </c>
      <c r="AV235" s="13" t="s">
        <v>88</v>
      </c>
      <c r="AW235" s="13" t="s">
        <v>35</v>
      </c>
      <c r="AX235" s="13" t="s">
        <v>79</v>
      </c>
      <c r="AY235" s="228" t="s">
        <v>139</v>
      </c>
    </row>
    <row r="236" spans="1:65" s="15" customFormat="1" ht="11.25">
      <c r="B236" s="256"/>
      <c r="C236" s="257"/>
      <c r="D236" s="214" t="s">
        <v>254</v>
      </c>
      <c r="E236" s="258" t="s">
        <v>1</v>
      </c>
      <c r="F236" s="259" t="s">
        <v>393</v>
      </c>
      <c r="G236" s="257"/>
      <c r="H236" s="260">
        <v>-1772.61</v>
      </c>
      <c r="I236" s="261"/>
      <c r="J236" s="257"/>
      <c r="K236" s="257"/>
      <c r="L236" s="262"/>
      <c r="M236" s="263"/>
      <c r="N236" s="264"/>
      <c r="O236" s="264"/>
      <c r="P236" s="264"/>
      <c r="Q236" s="264"/>
      <c r="R236" s="264"/>
      <c r="S236" s="264"/>
      <c r="T236" s="265"/>
      <c r="AT236" s="266" t="s">
        <v>254</v>
      </c>
      <c r="AU236" s="266" t="s">
        <v>88</v>
      </c>
      <c r="AV236" s="15" t="s">
        <v>154</v>
      </c>
      <c r="AW236" s="15" t="s">
        <v>35</v>
      </c>
      <c r="AX236" s="15" t="s">
        <v>79</v>
      </c>
      <c r="AY236" s="266" t="s">
        <v>139</v>
      </c>
    </row>
    <row r="237" spans="1:65" s="14" customFormat="1" ht="11.25">
      <c r="B237" s="235"/>
      <c r="C237" s="236"/>
      <c r="D237" s="214" t="s">
        <v>254</v>
      </c>
      <c r="E237" s="237" t="s">
        <v>1</v>
      </c>
      <c r="F237" s="238" t="s">
        <v>349</v>
      </c>
      <c r="G237" s="236"/>
      <c r="H237" s="239">
        <v>7307.29</v>
      </c>
      <c r="I237" s="240"/>
      <c r="J237" s="236"/>
      <c r="K237" s="236"/>
      <c r="L237" s="241"/>
      <c r="M237" s="242"/>
      <c r="N237" s="243"/>
      <c r="O237" s="243"/>
      <c r="P237" s="243"/>
      <c r="Q237" s="243"/>
      <c r="R237" s="243"/>
      <c r="S237" s="243"/>
      <c r="T237" s="244"/>
      <c r="AT237" s="245" t="s">
        <v>254</v>
      </c>
      <c r="AU237" s="245" t="s">
        <v>88</v>
      </c>
      <c r="AV237" s="14" t="s">
        <v>146</v>
      </c>
      <c r="AW237" s="14" t="s">
        <v>35</v>
      </c>
      <c r="AX237" s="14" t="s">
        <v>86</v>
      </c>
      <c r="AY237" s="245" t="s">
        <v>139</v>
      </c>
    </row>
    <row r="238" spans="1:65" s="2" customFormat="1" ht="16.5" customHeight="1">
      <c r="A238" s="35"/>
      <c r="B238" s="36"/>
      <c r="C238" s="201" t="s">
        <v>292</v>
      </c>
      <c r="D238" s="201" t="s">
        <v>142</v>
      </c>
      <c r="E238" s="202" t="s">
        <v>482</v>
      </c>
      <c r="F238" s="203" t="s">
        <v>483</v>
      </c>
      <c r="G238" s="204" t="s">
        <v>145</v>
      </c>
      <c r="H238" s="205">
        <v>1</v>
      </c>
      <c r="I238" s="206"/>
      <c r="J238" s="207">
        <f>ROUND(I238*H238,2)</f>
        <v>0</v>
      </c>
      <c r="K238" s="203" t="s">
        <v>1</v>
      </c>
      <c r="L238" s="40"/>
      <c r="M238" s="208" t="s">
        <v>1</v>
      </c>
      <c r="N238" s="209" t="s">
        <v>44</v>
      </c>
      <c r="O238" s="72"/>
      <c r="P238" s="210">
        <f>O238*H238</f>
        <v>0</v>
      </c>
      <c r="Q238" s="210">
        <v>0</v>
      </c>
      <c r="R238" s="210">
        <f>Q238*H238</f>
        <v>0</v>
      </c>
      <c r="S238" s="210">
        <v>0</v>
      </c>
      <c r="T238" s="211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12" t="s">
        <v>146</v>
      </c>
      <c r="AT238" s="212" t="s">
        <v>142</v>
      </c>
      <c r="AU238" s="212" t="s">
        <v>88</v>
      </c>
      <c r="AY238" s="17" t="s">
        <v>139</v>
      </c>
      <c r="BE238" s="213">
        <f>IF(N238="základní",J238,0)</f>
        <v>0</v>
      </c>
      <c r="BF238" s="213">
        <f>IF(N238="snížená",J238,0)</f>
        <v>0</v>
      </c>
      <c r="BG238" s="213">
        <f>IF(N238="zákl. přenesená",J238,0)</f>
        <v>0</v>
      </c>
      <c r="BH238" s="213">
        <f>IF(N238="sníž. přenesená",J238,0)</f>
        <v>0</v>
      </c>
      <c r="BI238" s="213">
        <f>IF(N238="nulová",J238,0)</f>
        <v>0</v>
      </c>
      <c r="BJ238" s="17" t="s">
        <v>86</v>
      </c>
      <c r="BK238" s="213">
        <f>ROUND(I238*H238,2)</f>
        <v>0</v>
      </c>
      <c r="BL238" s="17" t="s">
        <v>146</v>
      </c>
      <c r="BM238" s="212" t="s">
        <v>484</v>
      </c>
    </row>
    <row r="239" spans="1:65" s="2" customFormat="1" ht="19.5">
      <c r="A239" s="35"/>
      <c r="B239" s="36"/>
      <c r="C239" s="37"/>
      <c r="D239" s="214" t="s">
        <v>148</v>
      </c>
      <c r="E239" s="37"/>
      <c r="F239" s="215" t="s">
        <v>485</v>
      </c>
      <c r="G239" s="37"/>
      <c r="H239" s="37"/>
      <c r="I239" s="169"/>
      <c r="J239" s="37"/>
      <c r="K239" s="37"/>
      <c r="L239" s="40"/>
      <c r="M239" s="216"/>
      <c r="N239" s="217"/>
      <c r="O239" s="72"/>
      <c r="P239" s="72"/>
      <c r="Q239" s="72"/>
      <c r="R239" s="72"/>
      <c r="S239" s="72"/>
      <c r="T239" s="73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7" t="s">
        <v>148</v>
      </c>
      <c r="AU239" s="17" t="s">
        <v>88</v>
      </c>
    </row>
    <row r="240" spans="1:65" s="12" customFormat="1" ht="22.9" customHeight="1">
      <c r="B240" s="185"/>
      <c r="C240" s="186"/>
      <c r="D240" s="187" t="s">
        <v>78</v>
      </c>
      <c r="E240" s="199" t="s">
        <v>88</v>
      </c>
      <c r="F240" s="199" t="s">
        <v>486</v>
      </c>
      <c r="G240" s="186"/>
      <c r="H240" s="186"/>
      <c r="I240" s="189"/>
      <c r="J240" s="200">
        <f>BK240</f>
        <v>0</v>
      </c>
      <c r="K240" s="186"/>
      <c r="L240" s="191"/>
      <c r="M240" s="192"/>
      <c r="N240" s="193"/>
      <c r="O240" s="193"/>
      <c r="P240" s="194">
        <f>SUM(P241:P253)</f>
        <v>0</v>
      </c>
      <c r="Q240" s="193"/>
      <c r="R240" s="194">
        <f>SUM(R241:R253)</f>
        <v>158.2529462</v>
      </c>
      <c r="S240" s="193"/>
      <c r="T240" s="195">
        <f>SUM(T241:T253)</f>
        <v>0</v>
      </c>
      <c r="AR240" s="196" t="s">
        <v>86</v>
      </c>
      <c r="AT240" s="197" t="s">
        <v>78</v>
      </c>
      <c r="AU240" s="197" t="s">
        <v>86</v>
      </c>
      <c r="AY240" s="196" t="s">
        <v>139</v>
      </c>
      <c r="BK240" s="198">
        <f>SUM(BK241:BK253)</f>
        <v>0</v>
      </c>
    </row>
    <row r="241" spans="1:65" s="2" customFormat="1" ht="16.5" customHeight="1">
      <c r="A241" s="35"/>
      <c r="B241" s="36"/>
      <c r="C241" s="201" t="s">
        <v>296</v>
      </c>
      <c r="D241" s="201" t="s">
        <v>142</v>
      </c>
      <c r="E241" s="202" t="s">
        <v>487</v>
      </c>
      <c r="F241" s="203" t="s">
        <v>488</v>
      </c>
      <c r="G241" s="204" t="s">
        <v>199</v>
      </c>
      <c r="H241" s="205">
        <v>48</v>
      </c>
      <c r="I241" s="206"/>
      <c r="J241" s="207">
        <f>ROUND(I241*H241,2)</f>
        <v>0</v>
      </c>
      <c r="K241" s="203" t="s">
        <v>336</v>
      </c>
      <c r="L241" s="40"/>
      <c r="M241" s="208" t="s">
        <v>1</v>
      </c>
      <c r="N241" s="209" t="s">
        <v>44</v>
      </c>
      <c r="O241" s="72"/>
      <c r="P241" s="210">
        <f>O241*H241</f>
        <v>0</v>
      </c>
      <c r="Q241" s="210">
        <v>1E-4</v>
      </c>
      <c r="R241" s="210">
        <f>Q241*H241</f>
        <v>4.8000000000000004E-3</v>
      </c>
      <c r="S241" s="210">
        <v>0</v>
      </c>
      <c r="T241" s="211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12" t="s">
        <v>146</v>
      </c>
      <c r="AT241" s="212" t="s">
        <v>142</v>
      </c>
      <c r="AU241" s="212" t="s">
        <v>88</v>
      </c>
      <c r="AY241" s="17" t="s">
        <v>139</v>
      </c>
      <c r="BE241" s="213">
        <f>IF(N241="základní",J241,0)</f>
        <v>0</v>
      </c>
      <c r="BF241" s="213">
        <f>IF(N241="snížená",J241,0)</f>
        <v>0</v>
      </c>
      <c r="BG241" s="213">
        <f>IF(N241="zákl. přenesená",J241,0)</f>
        <v>0</v>
      </c>
      <c r="BH241" s="213">
        <f>IF(N241="sníž. přenesená",J241,0)</f>
        <v>0</v>
      </c>
      <c r="BI241" s="213">
        <f>IF(N241="nulová",J241,0)</f>
        <v>0</v>
      </c>
      <c r="BJ241" s="17" t="s">
        <v>86</v>
      </c>
      <c r="BK241" s="213">
        <f>ROUND(I241*H241,2)</f>
        <v>0</v>
      </c>
      <c r="BL241" s="17" t="s">
        <v>146</v>
      </c>
      <c r="BM241" s="212" t="s">
        <v>489</v>
      </c>
    </row>
    <row r="242" spans="1:65" s="13" customFormat="1" ht="11.25">
      <c r="B242" s="218"/>
      <c r="C242" s="219"/>
      <c r="D242" s="214" t="s">
        <v>254</v>
      </c>
      <c r="E242" s="220" t="s">
        <v>1</v>
      </c>
      <c r="F242" s="221" t="s">
        <v>490</v>
      </c>
      <c r="G242" s="219"/>
      <c r="H242" s="222">
        <v>48</v>
      </c>
      <c r="I242" s="223"/>
      <c r="J242" s="219"/>
      <c r="K242" s="219"/>
      <c r="L242" s="224"/>
      <c r="M242" s="225"/>
      <c r="N242" s="226"/>
      <c r="O242" s="226"/>
      <c r="P242" s="226"/>
      <c r="Q242" s="226"/>
      <c r="R242" s="226"/>
      <c r="S242" s="226"/>
      <c r="T242" s="227"/>
      <c r="AT242" s="228" t="s">
        <v>254</v>
      </c>
      <c r="AU242" s="228" t="s">
        <v>88</v>
      </c>
      <c r="AV242" s="13" t="s">
        <v>88</v>
      </c>
      <c r="AW242" s="13" t="s">
        <v>35</v>
      </c>
      <c r="AX242" s="13" t="s">
        <v>86</v>
      </c>
      <c r="AY242" s="228" t="s">
        <v>139</v>
      </c>
    </row>
    <row r="243" spans="1:65" s="2" customFormat="1" ht="16.5" customHeight="1">
      <c r="A243" s="35"/>
      <c r="B243" s="36"/>
      <c r="C243" s="246" t="s">
        <v>301</v>
      </c>
      <c r="D243" s="246" t="s">
        <v>381</v>
      </c>
      <c r="E243" s="247" t="s">
        <v>491</v>
      </c>
      <c r="F243" s="248" t="s">
        <v>492</v>
      </c>
      <c r="G243" s="249" t="s">
        <v>199</v>
      </c>
      <c r="H243" s="250">
        <v>56.856000000000002</v>
      </c>
      <c r="I243" s="251"/>
      <c r="J243" s="252">
        <f>ROUND(I243*H243,2)</f>
        <v>0</v>
      </c>
      <c r="K243" s="248" t="s">
        <v>336</v>
      </c>
      <c r="L243" s="253"/>
      <c r="M243" s="254" t="s">
        <v>1</v>
      </c>
      <c r="N243" s="255" t="s">
        <v>44</v>
      </c>
      <c r="O243" s="72"/>
      <c r="P243" s="210">
        <f>O243*H243</f>
        <v>0</v>
      </c>
      <c r="Q243" s="210">
        <v>5.9999999999999995E-4</v>
      </c>
      <c r="R243" s="210">
        <f>Q243*H243</f>
        <v>3.4113600000000001E-2</v>
      </c>
      <c r="S243" s="210">
        <v>0</v>
      </c>
      <c r="T243" s="211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12" t="s">
        <v>176</v>
      </c>
      <c r="AT243" s="212" t="s">
        <v>381</v>
      </c>
      <c r="AU243" s="212" t="s">
        <v>88</v>
      </c>
      <c r="AY243" s="17" t="s">
        <v>139</v>
      </c>
      <c r="BE243" s="213">
        <f>IF(N243="základní",J243,0)</f>
        <v>0</v>
      </c>
      <c r="BF243" s="213">
        <f>IF(N243="snížená",J243,0)</f>
        <v>0</v>
      </c>
      <c r="BG243" s="213">
        <f>IF(N243="zákl. přenesená",J243,0)</f>
        <v>0</v>
      </c>
      <c r="BH243" s="213">
        <f>IF(N243="sníž. přenesená",J243,0)</f>
        <v>0</v>
      </c>
      <c r="BI243" s="213">
        <f>IF(N243="nulová",J243,0)</f>
        <v>0</v>
      </c>
      <c r="BJ243" s="17" t="s">
        <v>86</v>
      </c>
      <c r="BK243" s="213">
        <f>ROUND(I243*H243,2)</f>
        <v>0</v>
      </c>
      <c r="BL243" s="17" t="s">
        <v>146</v>
      </c>
      <c r="BM243" s="212" t="s">
        <v>493</v>
      </c>
    </row>
    <row r="244" spans="1:65" s="13" customFormat="1" ht="11.25">
      <c r="B244" s="218"/>
      <c r="C244" s="219"/>
      <c r="D244" s="214" t="s">
        <v>254</v>
      </c>
      <c r="E244" s="219"/>
      <c r="F244" s="221" t="s">
        <v>494</v>
      </c>
      <c r="G244" s="219"/>
      <c r="H244" s="222">
        <v>56.856000000000002</v>
      </c>
      <c r="I244" s="223"/>
      <c r="J244" s="219"/>
      <c r="K244" s="219"/>
      <c r="L244" s="224"/>
      <c r="M244" s="225"/>
      <c r="N244" s="226"/>
      <c r="O244" s="226"/>
      <c r="P244" s="226"/>
      <c r="Q244" s="226"/>
      <c r="R244" s="226"/>
      <c r="S244" s="226"/>
      <c r="T244" s="227"/>
      <c r="AT244" s="228" t="s">
        <v>254</v>
      </c>
      <c r="AU244" s="228" t="s">
        <v>88</v>
      </c>
      <c r="AV244" s="13" t="s">
        <v>88</v>
      </c>
      <c r="AW244" s="13" t="s">
        <v>4</v>
      </c>
      <c r="AX244" s="13" t="s">
        <v>86</v>
      </c>
      <c r="AY244" s="228" t="s">
        <v>139</v>
      </c>
    </row>
    <row r="245" spans="1:65" s="2" customFormat="1" ht="16.5" customHeight="1">
      <c r="A245" s="35"/>
      <c r="B245" s="36"/>
      <c r="C245" s="201" t="s">
        <v>306</v>
      </c>
      <c r="D245" s="201" t="s">
        <v>142</v>
      </c>
      <c r="E245" s="202" t="s">
        <v>495</v>
      </c>
      <c r="F245" s="203" t="s">
        <v>496</v>
      </c>
      <c r="G245" s="204" t="s">
        <v>369</v>
      </c>
      <c r="H245" s="205">
        <v>59.63</v>
      </c>
      <c r="I245" s="206"/>
      <c r="J245" s="207">
        <f>ROUND(I245*H245,2)</f>
        <v>0</v>
      </c>
      <c r="K245" s="203" t="s">
        <v>336</v>
      </c>
      <c r="L245" s="40"/>
      <c r="M245" s="208" t="s">
        <v>1</v>
      </c>
      <c r="N245" s="209" t="s">
        <v>44</v>
      </c>
      <c r="O245" s="72"/>
      <c r="P245" s="210">
        <f>O245*H245</f>
        <v>0</v>
      </c>
      <c r="Q245" s="210">
        <v>2.3010199999999998</v>
      </c>
      <c r="R245" s="210">
        <f>Q245*H245</f>
        <v>137.2098226</v>
      </c>
      <c r="S245" s="210">
        <v>0</v>
      </c>
      <c r="T245" s="211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12" t="s">
        <v>146</v>
      </c>
      <c r="AT245" s="212" t="s">
        <v>142</v>
      </c>
      <c r="AU245" s="212" t="s">
        <v>88</v>
      </c>
      <c r="AY245" s="17" t="s">
        <v>139</v>
      </c>
      <c r="BE245" s="213">
        <f>IF(N245="základní",J245,0)</f>
        <v>0</v>
      </c>
      <c r="BF245" s="213">
        <f>IF(N245="snížená",J245,0)</f>
        <v>0</v>
      </c>
      <c r="BG245" s="213">
        <f>IF(N245="zákl. přenesená",J245,0)</f>
        <v>0</v>
      </c>
      <c r="BH245" s="213">
        <f>IF(N245="sníž. přenesená",J245,0)</f>
        <v>0</v>
      </c>
      <c r="BI245" s="213">
        <f>IF(N245="nulová",J245,0)</f>
        <v>0</v>
      </c>
      <c r="BJ245" s="17" t="s">
        <v>86</v>
      </c>
      <c r="BK245" s="213">
        <f>ROUND(I245*H245,2)</f>
        <v>0</v>
      </c>
      <c r="BL245" s="17" t="s">
        <v>146</v>
      </c>
      <c r="BM245" s="212" t="s">
        <v>497</v>
      </c>
    </row>
    <row r="246" spans="1:65" s="13" customFormat="1" ht="11.25">
      <c r="B246" s="218"/>
      <c r="C246" s="219"/>
      <c r="D246" s="214" t="s">
        <v>254</v>
      </c>
      <c r="E246" s="220" t="s">
        <v>1</v>
      </c>
      <c r="F246" s="221" t="s">
        <v>498</v>
      </c>
      <c r="G246" s="219"/>
      <c r="H246" s="222">
        <v>59.63</v>
      </c>
      <c r="I246" s="223"/>
      <c r="J246" s="219"/>
      <c r="K246" s="219"/>
      <c r="L246" s="224"/>
      <c r="M246" s="225"/>
      <c r="N246" s="226"/>
      <c r="O246" s="226"/>
      <c r="P246" s="226"/>
      <c r="Q246" s="226"/>
      <c r="R246" s="226"/>
      <c r="S246" s="226"/>
      <c r="T246" s="227"/>
      <c r="AT246" s="228" t="s">
        <v>254</v>
      </c>
      <c r="AU246" s="228" t="s">
        <v>88</v>
      </c>
      <c r="AV246" s="13" t="s">
        <v>88</v>
      </c>
      <c r="AW246" s="13" t="s">
        <v>35</v>
      </c>
      <c r="AX246" s="13" t="s">
        <v>86</v>
      </c>
      <c r="AY246" s="228" t="s">
        <v>139</v>
      </c>
    </row>
    <row r="247" spans="1:65" s="2" customFormat="1" ht="16.5" customHeight="1">
      <c r="A247" s="35"/>
      <c r="B247" s="36"/>
      <c r="C247" s="201" t="s">
        <v>310</v>
      </c>
      <c r="D247" s="201" t="s">
        <v>142</v>
      </c>
      <c r="E247" s="202" t="s">
        <v>499</v>
      </c>
      <c r="F247" s="203" t="s">
        <v>500</v>
      </c>
      <c r="G247" s="204" t="s">
        <v>199</v>
      </c>
      <c r="H247" s="205">
        <v>93</v>
      </c>
      <c r="I247" s="206"/>
      <c r="J247" s="207">
        <f>ROUND(I247*H247,2)</f>
        <v>0</v>
      </c>
      <c r="K247" s="203" t="s">
        <v>336</v>
      </c>
      <c r="L247" s="40"/>
      <c r="M247" s="208" t="s">
        <v>1</v>
      </c>
      <c r="N247" s="209" t="s">
        <v>44</v>
      </c>
      <c r="O247" s="72"/>
      <c r="P247" s="210">
        <f>O247*H247</f>
        <v>0</v>
      </c>
      <c r="Q247" s="210">
        <v>0.108</v>
      </c>
      <c r="R247" s="210">
        <f>Q247*H247</f>
        <v>10.044</v>
      </c>
      <c r="S247" s="210">
        <v>0</v>
      </c>
      <c r="T247" s="211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12" t="s">
        <v>146</v>
      </c>
      <c r="AT247" s="212" t="s">
        <v>142</v>
      </c>
      <c r="AU247" s="212" t="s">
        <v>88</v>
      </c>
      <c r="AY247" s="17" t="s">
        <v>139</v>
      </c>
      <c r="BE247" s="213">
        <f>IF(N247="základní",J247,0)</f>
        <v>0</v>
      </c>
      <c r="BF247" s="213">
        <f>IF(N247="snížená",J247,0)</f>
        <v>0</v>
      </c>
      <c r="BG247" s="213">
        <f>IF(N247="zákl. přenesená",J247,0)</f>
        <v>0</v>
      </c>
      <c r="BH247" s="213">
        <f>IF(N247="sníž. přenesená",J247,0)</f>
        <v>0</v>
      </c>
      <c r="BI247" s="213">
        <f>IF(N247="nulová",J247,0)</f>
        <v>0</v>
      </c>
      <c r="BJ247" s="17" t="s">
        <v>86</v>
      </c>
      <c r="BK247" s="213">
        <f>ROUND(I247*H247,2)</f>
        <v>0</v>
      </c>
      <c r="BL247" s="17" t="s">
        <v>146</v>
      </c>
      <c r="BM247" s="212" t="s">
        <v>501</v>
      </c>
    </row>
    <row r="248" spans="1:65" s="13" customFormat="1" ht="11.25">
      <c r="B248" s="218"/>
      <c r="C248" s="219"/>
      <c r="D248" s="214" t="s">
        <v>254</v>
      </c>
      <c r="E248" s="220" t="s">
        <v>1</v>
      </c>
      <c r="F248" s="221" t="s">
        <v>502</v>
      </c>
      <c r="G248" s="219"/>
      <c r="H248" s="222">
        <v>93</v>
      </c>
      <c r="I248" s="223"/>
      <c r="J248" s="219"/>
      <c r="K248" s="219"/>
      <c r="L248" s="224"/>
      <c r="M248" s="225"/>
      <c r="N248" s="226"/>
      <c r="O248" s="226"/>
      <c r="P248" s="226"/>
      <c r="Q248" s="226"/>
      <c r="R248" s="226"/>
      <c r="S248" s="226"/>
      <c r="T248" s="227"/>
      <c r="AT248" s="228" t="s">
        <v>254</v>
      </c>
      <c r="AU248" s="228" t="s">
        <v>88</v>
      </c>
      <c r="AV248" s="13" t="s">
        <v>88</v>
      </c>
      <c r="AW248" s="13" t="s">
        <v>35</v>
      </c>
      <c r="AX248" s="13" t="s">
        <v>86</v>
      </c>
      <c r="AY248" s="228" t="s">
        <v>139</v>
      </c>
    </row>
    <row r="249" spans="1:65" s="2" customFormat="1" ht="16.5" customHeight="1">
      <c r="A249" s="35"/>
      <c r="B249" s="36"/>
      <c r="C249" s="246" t="s">
        <v>503</v>
      </c>
      <c r="D249" s="246" t="s">
        <v>381</v>
      </c>
      <c r="E249" s="247" t="s">
        <v>504</v>
      </c>
      <c r="F249" s="248" t="s">
        <v>505</v>
      </c>
      <c r="G249" s="249" t="s">
        <v>230</v>
      </c>
      <c r="H249" s="250">
        <v>6.5629999999999997</v>
      </c>
      <c r="I249" s="251"/>
      <c r="J249" s="252">
        <f>ROUND(I249*H249,2)</f>
        <v>0</v>
      </c>
      <c r="K249" s="248" t="s">
        <v>336</v>
      </c>
      <c r="L249" s="253"/>
      <c r="M249" s="254" t="s">
        <v>1</v>
      </c>
      <c r="N249" s="255" t="s">
        <v>44</v>
      </c>
      <c r="O249" s="72"/>
      <c r="P249" s="210">
        <f>O249*H249</f>
        <v>0</v>
      </c>
      <c r="Q249" s="210">
        <v>1.67</v>
      </c>
      <c r="R249" s="210">
        <f>Q249*H249</f>
        <v>10.960209999999998</v>
      </c>
      <c r="S249" s="210">
        <v>0</v>
      </c>
      <c r="T249" s="211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12" t="s">
        <v>176</v>
      </c>
      <c r="AT249" s="212" t="s">
        <v>381</v>
      </c>
      <c r="AU249" s="212" t="s">
        <v>88</v>
      </c>
      <c r="AY249" s="17" t="s">
        <v>139</v>
      </c>
      <c r="BE249" s="213">
        <f>IF(N249="základní",J249,0)</f>
        <v>0</v>
      </c>
      <c r="BF249" s="213">
        <f>IF(N249="snížená",J249,0)</f>
        <v>0</v>
      </c>
      <c r="BG249" s="213">
        <f>IF(N249="zákl. přenesená",J249,0)</f>
        <v>0</v>
      </c>
      <c r="BH249" s="213">
        <f>IF(N249="sníž. přenesená",J249,0)</f>
        <v>0</v>
      </c>
      <c r="BI249" s="213">
        <f>IF(N249="nulová",J249,0)</f>
        <v>0</v>
      </c>
      <c r="BJ249" s="17" t="s">
        <v>86</v>
      </c>
      <c r="BK249" s="213">
        <f>ROUND(I249*H249,2)</f>
        <v>0</v>
      </c>
      <c r="BL249" s="17" t="s">
        <v>146</v>
      </c>
      <c r="BM249" s="212" t="s">
        <v>506</v>
      </c>
    </row>
    <row r="250" spans="1:65" s="13" customFormat="1" ht="11.25">
      <c r="B250" s="218"/>
      <c r="C250" s="219"/>
      <c r="D250" s="214" t="s">
        <v>254</v>
      </c>
      <c r="E250" s="220" t="s">
        <v>1</v>
      </c>
      <c r="F250" s="221" t="s">
        <v>507</v>
      </c>
      <c r="G250" s="219"/>
      <c r="H250" s="222">
        <v>5.25</v>
      </c>
      <c r="I250" s="223"/>
      <c r="J250" s="219"/>
      <c r="K250" s="219"/>
      <c r="L250" s="224"/>
      <c r="M250" s="225"/>
      <c r="N250" s="226"/>
      <c r="O250" s="226"/>
      <c r="P250" s="226"/>
      <c r="Q250" s="226"/>
      <c r="R250" s="226"/>
      <c r="S250" s="226"/>
      <c r="T250" s="227"/>
      <c r="AT250" s="228" t="s">
        <v>254</v>
      </c>
      <c r="AU250" s="228" t="s">
        <v>88</v>
      </c>
      <c r="AV250" s="13" t="s">
        <v>88</v>
      </c>
      <c r="AW250" s="13" t="s">
        <v>35</v>
      </c>
      <c r="AX250" s="13" t="s">
        <v>79</v>
      </c>
      <c r="AY250" s="228" t="s">
        <v>139</v>
      </c>
    </row>
    <row r="251" spans="1:65" s="13" customFormat="1" ht="11.25">
      <c r="B251" s="218"/>
      <c r="C251" s="219"/>
      <c r="D251" s="214" t="s">
        <v>254</v>
      </c>
      <c r="E251" s="220" t="s">
        <v>1</v>
      </c>
      <c r="F251" s="221" t="s">
        <v>508</v>
      </c>
      <c r="G251" s="219"/>
      <c r="H251" s="222">
        <v>21</v>
      </c>
      <c r="I251" s="223"/>
      <c r="J251" s="219"/>
      <c r="K251" s="219"/>
      <c r="L251" s="224"/>
      <c r="M251" s="225"/>
      <c r="N251" s="226"/>
      <c r="O251" s="226"/>
      <c r="P251" s="226"/>
      <c r="Q251" s="226"/>
      <c r="R251" s="226"/>
      <c r="S251" s="226"/>
      <c r="T251" s="227"/>
      <c r="AT251" s="228" t="s">
        <v>254</v>
      </c>
      <c r="AU251" s="228" t="s">
        <v>88</v>
      </c>
      <c r="AV251" s="13" t="s">
        <v>88</v>
      </c>
      <c r="AW251" s="13" t="s">
        <v>35</v>
      </c>
      <c r="AX251" s="13" t="s">
        <v>79</v>
      </c>
      <c r="AY251" s="228" t="s">
        <v>139</v>
      </c>
    </row>
    <row r="252" spans="1:65" s="14" customFormat="1" ht="11.25">
      <c r="B252" s="235"/>
      <c r="C252" s="236"/>
      <c r="D252" s="214" t="s">
        <v>254</v>
      </c>
      <c r="E252" s="237" t="s">
        <v>1</v>
      </c>
      <c r="F252" s="238" t="s">
        <v>349</v>
      </c>
      <c r="G252" s="236"/>
      <c r="H252" s="239">
        <v>26.25</v>
      </c>
      <c r="I252" s="240"/>
      <c r="J252" s="236"/>
      <c r="K252" s="236"/>
      <c r="L252" s="241"/>
      <c r="M252" s="242"/>
      <c r="N252" s="243"/>
      <c r="O252" s="243"/>
      <c r="P252" s="243"/>
      <c r="Q252" s="243"/>
      <c r="R252" s="243"/>
      <c r="S252" s="243"/>
      <c r="T252" s="244"/>
      <c r="AT252" s="245" t="s">
        <v>254</v>
      </c>
      <c r="AU252" s="245" t="s">
        <v>88</v>
      </c>
      <c r="AV252" s="14" t="s">
        <v>146</v>
      </c>
      <c r="AW252" s="14" t="s">
        <v>35</v>
      </c>
      <c r="AX252" s="14" t="s">
        <v>86</v>
      </c>
      <c r="AY252" s="245" t="s">
        <v>139</v>
      </c>
    </row>
    <row r="253" spans="1:65" s="13" customFormat="1" ht="11.25">
      <c r="B253" s="218"/>
      <c r="C253" s="219"/>
      <c r="D253" s="214" t="s">
        <v>254</v>
      </c>
      <c r="E253" s="219"/>
      <c r="F253" s="221" t="s">
        <v>509</v>
      </c>
      <c r="G253" s="219"/>
      <c r="H253" s="222">
        <v>6.5629999999999997</v>
      </c>
      <c r="I253" s="223"/>
      <c r="J253" s="219"/>
      <c r="K253" s="219"/>
      <c r="L253" s="224"/>
      <c r="M253" s="225"/>
      <c r="N253" s="226"/>
      <c r="O253" s="226"/>
      <c r="P253" s="226"/>
      <c r="Q253" s="226"/>
      <c r="R253" s="226"/>
      <c r="S253" s="226"/>
      <c r="T253" s="227"/>
      <c r="AT253" s="228" t="s">
        <v>254</v>
      </c>
      <c r="AU253" s="228" t="s">
        <v>88</v>
      </c>
      <c r="AV253" s="13" t="s">
        <v>88</v>
      </c>
      <c r="AW253" s="13" t="s">
        <v>4</v>
      </c>
      <c r="AX253" s="13" t="s">
        <v>86</v>
      </c>
      <c r="AY253" s="228" t="s">
        <v>139</v>
      </c>
    </row>
    <row r="254" spans="1:65" s="12" customFormat="1" ht="22.9" customHeight="1">
      <c r="B254" s="185"/>
      <c r="C254" s="186"/>
      <c r="D254" s="187" t="s">
        <v>78</v>
      </c>
      <c r="E254" s="199" t="s">
        <v>154</v>
      </c>
      <c r="F254" s="199" t="s">
        <v>510</v>
      </c>
      <c r="G254" s="186"/>
      <c r="H254" s="186"/>
      <c r="I254" s="189"/>
      <c r="J254" s="200">
        <f>BK254</f>
        <v>0</v>
      </c>
      <c r="K254" s="186"/>
      <c r="L254" s="191"/>
      <c r="M254" s="192"/>
      <c r="N254" s="193"/>
      <c r="O254" s="193"/>
      <c r="P254" s="194">
        <f>SUM(P255:P263)</f>
        <v>0</v>
      </c>
      <c r="Q254" s="193"/>
      <c r="R254" s="194">
        <f>SUM(R255:R263)</f>
        <v>4.2123730000000004</v>
      </c>
      <c r="S254" s="193"/>
      <c r="T254" s="195">
        <f>SUM(T255:T263)</f>
        <v>0</v>
      </c>
      <c r="AR254" s="196" t="s">
        <v>86</v>
      </c>
      <c r="AT254" s="197" t="s">
        <v>78</v>
      </c>
      <c r="AU254" s="197" t="s">
        <v>86</v>
      </c>
      <c r="AY254" s="196" t="s">
        <v>139</v>
      </c>
      <c r="BK254" s="198">
        <f>SUM(BK255:BK263)</f>
        <v>0</v>
      </c>
    </row>
    <row r="255" spans="1:65" s="2" customFormat="1" ht="16.5" customHeight="1">
      <c r="A255" s="35"/>
      <c r="B255" s="36"/>
      <c r="C255" s="201" t="s">
        <v>511</v>
      </c>
      <c r="D255" s="201" t="s">
        <v>142</v>
      </c>
      <c r="E255" s="202" t="s">
        <v>512</v>
      </c>
      <c r="F255" s="203" t="s">
        <v>513</v>
      </c>
      <c r="G255" s="204" t="s">
        <v>369</v>
      </c>
      <c r="H255" s="205">
        <v>19.7</v>
      </c>
      <c r="I255" s="206"/>
      <c r="J255" s="207">
        <f>ROUND(I255*H255,2)</f>
        <v>0</v>
      </c>
      <c r="K255" s="203" t="s">
        <v>336</v>
      </c>
      <c r="L255" s="40"/>
      <c r="M255" s="208" t="s">
        <v>1</v>
      </c>
      <c r="N255" s="209" t="s">
        <v>44</v>
      </c>
      <c r="O255" s="72"/>
      <c r="P255" s="210">
        <f>O255*H255</f>
        <v>0</v>
      </c>
      <c r="Q255" s="210">
        <v>0</v>
      </c>
      <c r="R255" s="210">
        <f>Q255*H255</f>
        <v>0</v>
      </c>
      <c r="S255" s="210">
        <v>0</v>
      </c>
      <c r="T255" s="211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12" t="s">
        <v>146</v>
      </c>
      <c r="AT255" s="212" t="s">
        <v>142</v>
      </c>
      <c r="AU255" s="212" t="s">
        <v>88</v>
      </c>
      <c r="AY255" s="17" t="s">
        <v>139</v>
      </c>
      <c r="BE255" s="213">
        <f>IF(N255="základní",J255,0)</f>
        <v>0</v>
      </c>
      <c r="BF255" s="213">
        <f>IF(N255="snížená",J255,0)</f>
        <v>0</v>
      </c>
      <c r="BG255" s="213">
        <f>IF(N255="zákl. přenesená",J255,0)</f>
        <v>0</v>
      </c>
      <c r="BH255" s="213">
        <f>IF(N255="sníž. přenesená",J255,0)</f>
        <v>0</v>
      </c>
      <c r="BI255" s="213">
        <f>IF(N255="nulová",J255,0)</f>
        <v>0</v>
      </c>
      <c r="BJ255" s="17" t="s">
        <v>86</v>
      </c>
      <c r="BK255" s="213">
        <f>ROUND(I255*H255,2)</f>
        <v>0</v>
      </c>
      <c r="BL255" s="17" t="s">
        <v>146</v>
      </c>
      <c r="BM255" s="212" t="s">
        <v>514</v>
      </c>
    </row>
    <row r="256" spans="1:65" s="13" customFormat="1" ht="11.25">
      <c r="B256" s="218"/>
      <c r="C256" s="219"/>
      <c r="D256" s="214" t="s">
        <v>254</v>
      </c>
      <c r="E256" s="220" t="s">
        <v>1</v>
      </c>
      <c r="F256" s="221" t="s">
        <v>515</v>
      </c>
      <c r="G256" s="219"/>
      <c r="H256" s="222">
        <v>19.7</v>
      </c>
      <c r="I256" s="223"/>
      <c r="J256" s="219"/>
      <c r="K256" s="219"/>
      <c r="L256" s="224"/>
      <c r="M256" s="225"/>
      <c r="N256" s="226"/>
      <c r="O256" s="226"/>
      <c r="P256" s="226"/>
      <c r="Q256" s="226"/>
      <c r="R256" s="226"/>
      <c r="S256" s="226"/>
      <c r="T256" s="227"/>
      <c r="AT256" s="228" t="s">
        <v>254</v>
      </c>
      <c r="AU256" s="228" t="s">
        <v>88</v>
      </c>
      <c r="AV256" s="13" t="s">
        <v>88</v>
      </c>
      <c r="AW256" s="13" t="s">
        <v>35</v>
      </c>
      <c r="AX256" s="13" t="s">
        <v>86</v>
      </c>
      <c r="AY256" s="228" t="s">
        <v>139</v>
      </c>
    </row>
    <row r="257" spans="1:65" s="2" customFormat="1" ht="16.5" customHeight="1">
      <c r="A257" s="35"/>
      <c r="B257" s="36"/>
      <c r="C257" s="201" t="s">
        <v>516</v>
      </c>
      <c r="D257" s="201" t="s">
        <v>142</v>
      </c>
      <c r="E257" s="202" t="s">
        <v>517</v>
      </c>
      <c r="F257" s="203" t="s">
        <v>518</v>
      </c>
      <c r="G257" s="204" t="s">
        <v>199</v>
      </c>
      <c r="H257" s="205">
        <v>490.6</v>
      </c>
      <c r="I257" s="206"/>
      <c r="J257" s="207">
        <f>ROUND(I257*H257,2)</f>
        <v>0</v>
      </c>
      <c r="K257" s="203" t="s">
        <v>336</v>
      </c>
      <c r="L257" s="40"/>
      <c r="M257" s="208" t="s">
        <v>1</v>
      </c>
      <c r="N257" s="209" t="s">
        <v>44</v>
      </c>
      <c r="O257" s="72"/>
      <c r="P257" s="210">
        <f>O257*H257</f>
        <v>0</v>
      </c>
      <c r="Q257" s="210">
        <v>7.26E-3</v>
      </c>
      <c r="R257" s="210">
        <f>Q257*H257</f>
        <v>3.5617560000000004</v>
      </c>
      <c r="S257" s="210">
        <v>0</v>
      </c>
      <c r="T257" s="211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12" t="s">
        <v>146</v>
      </c>
      <c r="AT257" s="212" t="s">
        <v>142</v>
      </c>
      <c r="AU257" s="212" t="s">
        <v>88</v>
      </c>
      <c r="AY257" s="17" t="s">
        <v>139</v>
      </c>
      <c r="BE257" s="213">
        <f>IF(N257="základní",J257,0)</f>
        <v>0</v>
      </c>
      <c r="BF257" s="213">
        <f>IF(N257="snížená",J257,0)</f>
        <v>0</v>
      </c>
      <c r="BG257" s="213">
        <f>IF(N257="zákl. přenesená",J257,0)</f>
        <v>0</v>
      </c>
      <c r="BH257" s="213">
        <f>IF(N257="sníž. přenesená",J257,0)</f>
        <v>0</v>
      </c>
      <c r="BI257" s="213">
        <f>IF(N257="nulová",J257,0)</f>
        <v>0</v>
      </c>
      <c r="BJ257" s="17" t="s">
        <v>86</v>
      </c>
      <c r="BK257" s="213">
        <f>ROUND(I257*H257,2)</f>
        <v>0</v>
      </c>
      <c r="BL257" s="17" t="s">
        <v>146</v>
      </c>
      <c r="BM257" s="212" t="s">
        <v>519</v>
      </c>
    </row>
    <row r="258" spans="1:65" s="13" customFormat="1" ht="11.25">
      <c r="B258" s="218"/>
      <c r="C258" s="219"/>
      <c r="D258" s="214" t="s">
        <v>254</v>
      </c>
      <c r="E258" s="220" t="s">
        <v>1</v>
      </c>
      <c r="F258" s="221" t="s">
        <v>520</v>
      </c>
      <c r="G258" s="219"/>
      <c r="H258" s="222">
        <v>490.6</v>
      </c>
      <c r="I258" s="223"/>
      <c r="J258" s="219"/>
      <c r="K258" s="219"/>
      <c r="L258" s="224"/>
      <c r="M258" s="225"/>
      <c r="N258" s="226"/>
      <c r="O258" s="226"/>
      <c r="P258" s="226"/>
      <c r="Q258" s="226"/>
      <c r="R258" s="226"/>
      <c r="S258" s="226"/>
      <c r="T258" s="227"/>
      <c r="AT258" s="228" t="s">
        <v>254</v>
      </c>
      <c r="AU258" s="228" t="s">
        <v>88</v>
      </c>
      <c r="AV258" s="13" t="s">
        <v>88</v>
      </c>
      <c r="AW258" s="13" t="s">
        <v>35</v>
      </c>
      <c r="AX258" s="13" t="s">
        <v>86</v>
      </c>
      <c r="AY258" s="228" t="s">
        <v>139</v>
      </c>
    </row>
    <row r="259" spans="1:65" s="2" customFormat="1" ht="16.5" customHeight="1">
      <c r="A259" s="35"/>
      <c r="B259" s="36"/>
      <c r="C259" s="201" t="s">
        <v>521</v>
      </c>
      <c r="D259" s="201" t="s">
        <v>142</v>
      </c>
      <c r="E259" s="202" t="s">
        <v>522</v>
      </c>
      <c r="F259" s="203" t="s">
        <v>523</v>
      </c>
      <c r="G259" s="204" t="s">
        <v>199</v>
      </c>
      <c r="H259" s="205">
        <v>490.6</v>
      </c>
      <c r="I259" s="206"/>
      <c r="J259" s="207">
        <f>ROUND(I259*H259,2)</f>
        <v>0</v>
      </c>
      <c r="K259" s="203" t="s">
        <v>336</v>
      </c>
      <c r="L259" s="40"/>
      <c r="M259" s="208" t="s">
        <v>1</v>
      </c>
      <c r="N259" s="209" t="s">
        <v>44</v>
      </c>
      <c r="O259" s="72"/>
      <c r="P259" s="210">
        <f>O259*H259</f>
        <v>0</v>
      </c>
      <c r="Q259" s="210">
        <v>8.5999999999999998E-4</v>
      </c>
      <c r="R259" s="210">
        <f>Q259*H259</f>
        <v>0.42191600000000001</v>
      </c>
      <c r="S259" s="210">
        <v>0</v>
      </c>
      <c r="T259" s="211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12" t="s">
        <v>146</v>
      </c>
      <c r="AT259" s="212" t="s">
        <v>142</v>
      </c>
      <c r="AU259" s="212" t="s">
        <v>88</v>
      </c>
      <c r="AY259" s="17" t="s">
        <v>139</v>
      </c>
      <c r="BE259" s="213">
        <f>IF(N259="základní",J259,0)</f>
        <v>0</v>
      </c>
      <c r="BF259" s="213">
        <f>IF(N259="snížená",J259,0)</f>
        <v>0</v>
      </c>
      <c r="BG259" s="213">
        <f>IF(N259="zákl. přenesená",J259,0)</f>
        <v>0</v>
      </c>
      <c r="BH259" s="213">
        <f>IF(N259="sníž. přenesená",J259,0)</f>
        <v>0</v>
      </c>
      <c r="BI259" s="213">
        <f>IF(N259="nulová",J259,0)</f>
        <v>0</v>
      </c>
      <c r="BJ259" s="17" t="s">
        <v>86</v>
      </c>
      <c r="BK259" s="213">
        <f>ROUND(I259*H259,2)</f>
        <v>0</v>
      </c>
      <c r="BL259" s="17" t="s">
        <v>146</v>
      </c>
      <c r="BM259" s="212" t="s">
        <v>524</v>
      </c>
    </row>
    <row r="260" spans="1:65" s="2" customFormat="1" ht="16.5" customHeight="1">
      <c r="A260" s="35"/>
      <c r="B260" s="36"/>
      <c r="C260" s="201" t="s">
        <v>525</v>
      </c>
      <c r="D260" s="201" t="s">
        <v>142</v>
      </c>
      <c r="E260" s="202" t="s">
        <v>526</v>
      </c>
      <c r="F260" s="203" t="s">
        <v>527</v>
      </c>
      <c r="G260" s="204" t="s">
        <v>413</v>
      </c>
      <c r="H260" s="205">
        <v>0.22</v>
      </c>
      <c r="I260" s="206"/>
      <c r="J260" s="207">
        <f>ROUND(I260*H260,2)</f>
        <v>0</v>
      </c>
      <c r="K260" s="203" t="s">
        <v>336</v>
      </c>
      <c r="L260" s="40"/>
      <c r="M260" s="208" t="s">
        <v>1</v>
      </c>
      <c r="N260" s="209" t="s">
        <v>44</v>
      </c>
      <c r="O260" s="72"/>
      <c r="P260" s="210">
        <f>O260*H260</f>
        <v>0</v>
      </c>
      <c r="Q260" s="210">
        <v>1.03955</v>
      </c>
      <c r="R260" s="210">
        <f>Q260*H260</f>
        <v>0.22870099999999999</v>
      </c>
      <c r="S260" s="210">
        <v>0</v>
      </c>
      <c r="T260" s="211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12" t="s">
        <v>146</v>
      </c>
      <c r="AT260" s="212" t="s">
        <v>142</v>
      </c>
      <c r="AU260" s="212" t="s">
        <v>88</v>
      </c>
      <c r="AY260" s="17" t="s">
        <v>139</v>
      </c>
      <c r="BE260" s="213">
        <f>IF(N260="základní",J260,0)</f>
        <v>0</v>
      </c>
      <c r="BF260" s="213">
        <f>IF(N260="snížená",J260,0)</f>
        <v>0</v>
      </c>
      <c r="BG260" s="213">
        <f>IF(N260="zákl. přenesená",J260,0)</f>
        <v>0</v>
      </c>
      <c r="BH260" s="213">
        <f>IF(N260="sníž. přenesená",J260,0)</f>
        <v>0</v>
      </c>
      <c r="BI260" s="213">
        <f>IF(N260="nulová",J260,0)</f>
        <v>0</v>
      </c>
      <c r="BJ260" s="17" t="s">
        <v>86</v>
      </c>
      <c r="BK260" s="213">
        <f>ROUND(I260*H260,2)</f>
        <v>0</v>
      </c>
      <c r="BL260" s="17" t="s">
        <v>146</v>
      </c>
      <c r="BM260" s="212" t="s">
        <v>528</v>
      </c>
    </row>
    <row r="261" spans="1:65" s="13" customFormat="1" ht="11.25">
      <c r="B261" s="218"/>
      <c r="C261" s="219"/>
      <c r="D261" s="214" t="s">
        <v>254</v>
      </c>
      <c r="E261" s="220" t="s">
        <v>1</v>
      </c>
      <c r="F261" s="221" t="s">
        <v>529</v>
      </c>
      <c r="G261" s="219"/>
      <c r="H261" s="222">
        <v>0.18</v>
      </c>
      <c r="I261" s="223"/>
      <c r="J261" s="219"/>
      <c r="K261" s="219"/>
      <c r="L261" s="224"/>
      <c r="M261" s="225"/>
      <c r="N261" s="226"/>
      <c r="O261" s="226"/>
      <c r="P261" s="226"/>
      <c r="Q261" s="226"/>
      <c r="R261" s="226"/>
      <c r="S261" s="226"/>
      <c r="T261" s="227"/>
      <c r="AT261" s="228" t="s">
        <v>254</v>
      </c>
      <c r="AU261" s="228" t="s">
        <v>88</v>
      </c>
      <c r="AV261" s="13" t="s">
        <v>88</v>
      </c>
      <c r="AW261" s="13" t="s">
        <v>35</v>
      </c>
      <c r="AX261" s="13" t="s">
        <v>79</v>
      </c>
      <c r="AY261" s="228" t="s">
        <v>139</v>
      </c>
    </row>
    <row r="262" spans="1:65" s="13" customFormat="1" ht="11.25">
      <c r="B262" s="218"/>
      <c r="C262" s="219"/>
      <c r="D262" s="214" t="s">
        <v>254</v>
      </c>
      <c r="E262" s="220" t="s">
        <v>1</v>
      </c>
      <c r="F262" s="221" t="s">
        <v>530</v>
      </c>
      <c r="G262" s="219"/>
      <c r="H262" s="222">
        <v>0.04</v>
      </c>
      <c r="I262" s="223"/>
      <c r="J262" s="219"/>
      <c r="K262" s="219"/>
      <c r="L262" s="224"/>
      <c r="M262" s="225"/>
      <c r="N262" s="226"/>
      <c r="O262" s="226"/>
      <c r="P262" s="226"/>
      <c r="Q262" s="226"/>
      <c r="R262" s="226"/>
      <c r="S262" s="226"/>
      <c r="T262" s="227"/>
      <c r="AT262" s="228" t="s">
        <v>254</v>
      </c>
      <c r="AU262" s="228" t="s">
        <v>88</v>
      </c>
      <c r="AV262" s="13" t="s">
        <v>88</v>
      </c>
      <c r="AW262" s="13" t="s">
        <v>35</v>
      </c>
      <c r="AX262" s="13" t="s">
        <v>79</v>
      </c>
      <c r="AY262" s="228" t="s">
        <v>139</v>
      </c>
    </row>
    <row r="263" spans="1:65" s="14" customFormat="1" ht="11.25">
      <c r="B263" s="235"/>
      <c r="C263" s="236"/>
      <c r="D263" s="214" t="s">
        <v>254</v>
      </c>
      <c r="E263" s="237" t="s">
        <v>1</v>
      </c>
      <c r="F263" s="238" t="s">
        <v>349</v>
      </c>
      <c r="G263" s="236"/>
      <c r="H263" s="239">
        <v>0.22</v>
      </c>
      <c r="I263" s="240"/>
      <c r="J263" s="236"/>
      <c r="K263" s="236"/>
      <c r="L263" s="241"/>
      <c r="M263" s="242"/>
      <c r="N263" s="243"/>
      <c r="O263" s="243"/>
      <c r="P263" s="243"/>
      <c r="Q263" s="243"/>
      <c r="R263" s="243"/>
      <c r="S263" s="243"/>
      <c r="T263" s="244"/>
      <c r="AT263" s="245" t="s">
        <v>254</v>
      </c>
      <c r="AU263" s="245" t="s">
        <v>88</v>
      </c>
      <c r="AV263" s="14" t="s">
        <v>146</v>
      </c>
      <c r="AW263" s="14" t="s">
        <v>35</v>
      </c>
      <c r="AX263" s="14" t="s">
        <v>86</v>
      </c>
      <c r="AY263" s="245" t="s">
        <v>139</v>
      </c>
    </row>
    <row r="264" spans="1:65" s="12" customFormat="1" ht="22.9" customHeight="1">
      <c r="B264" s="185"/>
      <c r="C264" s="186"/>
      <c r="D264" s="187" t="s">
        <v>78</v>
      </c>
      <c r="E264" s="199" t="s">
        <v>146</v>
      </c>
      <c r="F264" s="199" t="s">
        <v>531</v>
      </c>
      <c r="G264" s="186"/>
      <c r="H264" s="186"/>
      <c r="I264" s="189"/>
      <c r="J264" s="200">
        <f>BK264</f>
        <v>0</v>
      </c>
      <c r="K264" s="186"/>
      <c r="L264" s="191"/>
      <c r="M264" s="192"/>
      <c r="N264" s="193"/>
      <c r="O264" s="193"/>
      <c r="P264" s="194">
        <f>SUM(P265:P278)</f>
        <v>0</v>
      </c>
      <c r="Q264" s="193"/>
      <c r="R264" s="194">
        <f>SUM(R265:R278)</f>
        <v>10467.713331499999</v>
      </c>
      <c r="S264" s="193"/>
      <c r="T264" s="195">
        <f>SUM(T265:T278)</f>
        <v>0</v>
      </c>
      <c r="AR264" s="196" t="s">
        <v>86</v>
      </c>
      <c r="AT264" s="197" t="s">
        <v>78</v>
      </c>
      <c r="AU264" s="197" t="s">
        <v>86</v>
      </c>
      <c r="AY264" s="196" t="s">
        <v>139</v>
      </c>
      <c r="BK264" s="198">
        <f>SUM(BK265:BK278)</f>
        <v>0</v>
      </c>
    </row>
    <row r="265" spans="1:65" s="2" customFormat="1" ht="16.5" customHeight="1">
      <c r="A265" s="35"/>
      <c r="B265" s="36"/>
      <c r="C265" s="201" t="s">
        <v>532</v>
      </c>
      <c r="D265" s="201" t="s">
        <v>142</v>
      </c>
      <c r="E265" s="202" t="s">
        <v>533</v>
      </c>
      <c r="F265" s="203" t="s">
        <v>534</v>
      </c>
      <c r="G265" s="204" t="s">
        <v>199</v>
      </c>
      <c r="H265" s="205">
        <v>1235.23</v>
      </c>
      <c r="I265" s="206"/>
      <c r="J265" s="207">
        <f>ROUND(I265*H265,2)</f>
        <v>0</v>
      </c>
      <c r="K265" s="203" t="s">
        <v>336</v>
      </c>
      <c r="L265" s="40"/>
      <c r="M265" s="208" t="s">
        <v>1</v>
      </c>
      <c r="N265" s="209" t="s">
        <v>44</v>
      </c>
      <c r="O265" s="72"/>
      <c r="P265" s="210">
        <f>O265*H265</f>
        <v>0</v>
      </c>
      <c r="Q265" s="210">
        <v>0</v>
      </c>
      <c r="R265" s="210">
        <f>Q265*H265</f>
        <v>0</v>
      </c>
      <c r="S265" s="210">
        <v>0</v>
      </c>
      <c r="T265" s="211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12" t="s">
        <v>146</v>
      </c>
      <c r="AT265" s="212" t="s">
        <v>142</v>
      </c>
      <c r="AU265" s="212" t="s">
        <v>88</v>
      </c>
      <c r="AY265" s="17" t="s">
        <v>139</v>
      </c>
      <c r="BE265" s="213">
        <f>IF(N265="základní",J265,0)</f>
        <v>0</v>
      </c>
      <c r="BF265" s="213">
        <f>IF(N265="snížená",J265,0)</f>
        <v>0</v>
      </c>
      <c r="BG265" s="213">
        <f>IF(N265="zákl. přenesená",J265,0)</f>
        <v>0</v>
      </c>
      <c r="BH265" s="213">
        <f>IF(N265="sníž. přenesená",J265,0)</f>
        <v>0</v>
      </c>
      <c r="BI265" s="213">
        <f>IF(N265="nulová",J265,0)</f>
        <v>0</v>
      </c>
      <c r="BJ265" s="17" t="s">
        <v>86</v>
      </c>
      <c r="BK265" s="213">
        <f>ROUND(I265*H265,2)</f>
        <v>0</v>
      </c>
      <c r="BL265" s="17" t="s">
        <v>146</v>
      </c>
      <c r="BM265" s="212" t="s">
        <v>535</v>
      </c>
    </row>
    <row r="266" spans="1:65" s="2" customFormat="1" ht="19.5">
      <c r="A266" s="35"/>
      <c r="B266" s="36"/>
      <c r="C266" s="37"/>
      <c r="D266" s="214" t="s">
        <v>148</v>
      </c>
      <c r="E266" s="37"/>
      <c r="F266" s="215" t="s">
        <v>536</v>
      </c>
      <c r="G266" s="37"/>
      <c r="H266" s="37"/>
      <c r="I266" s="169"/>
      <c r="J266" s="37"/>
      <c r="K266" s="37"/>
      <c r="L266" s="40"/>
      <c r="M266" s="216"/>
      <c r="N266" s="217"/>
      <c r="O266" s="72"/>
      <c r="P266" s="72"/>
      <c r="Q266" s="72"/>
      <c r="R266" s="72"/>
      <c r="S266" s="72"/>
      <c r="T266" s="73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7" t="s">
        <v>148</v>
      </c>
      <c r="AU266" s="17" t="s">
        <v>88</v>
      </c>
    </row>
    <row r="267" spans="1:65" s="2" customFormat="1" ht="16.5" customHeight="1">
      <c r="A267" s="35"/>
      <c r="B267" s="36"/>
      <c r="C267" s="201" t="s">
        <v>537</v>
      </c>
      <c r="D267" s="201" t="s">
        <v>142</v>
      </c>
      <c r="E267" s="202" t="s">
        <v>538</v>
      </c>
      <c r="F267" s="203" t="s">
        <v>539</v>
      </c>
      <c r="G267" s="204" t="s">
        <v>199</v>
      </c>
      <c r="H267" s="205">
        <v>9362.5</v>
      </c>
      <c r="I267" s="206"/>
      <c r="J267" s="207">
        <f>ROUND(I267*H267,2)</f>
        <v>0</v>
      </c>
      <c r="K267" s="203" t="s">
        <v>336</v>
      </c>
      <c r="L267" s="40"/>
      <c r="M267" s="208" t="s">
        <v>1</v>
      </c>
      <c r="N267" s="209" t="s">
        <v>44</v>
      </c>
      <c r="O267" s="72"/>
      <c r="P267" s="210">
        <f>O267*H267</f>
        <v>0</v>
      </c>
      <c r="Q267" s="210">
        <v>0</v>
      </c>
      <c r="R267" s="210">
        <f>Q267*H267</f>
        <v>0</v>
      </c>
      <c r="S267" s="210">
        <v>0</v>
      </c>
      <c r="T267" s="211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12" t="s">
        <v>146</v>
      </c>
      <c r="AT267" s="212" t="s">
        <v>142</v>
      </c>
      <c r="AU267" s="212" t="s">
        <v>88</v>
      </c>
      <c r="AY267" s="17" t="s">
        <v>139</v>
      </c>
      <c r="BE267" s="213">
        <f>IF(N267="základní",J267,0)</f>
        <v>0</v>
      </c>
      <c r="BF267" s="213">
        <f>IF(N267="snížená",J267,0)</f>
        <v>0</v>
      </c>
      <c r="BG267" s="213">
        <f>IF(N267="zákl. přenesená",J267,0)</f>
        <v>0</v>
      </c>
      <c r="BH267" s="213">
        <f>IF(N267="sníž. přenesená",J267,0)</f>
        <v>0</v>
      </c>
      <c r="BI267" s="213">
        <f>IF(N267="nulová",J267,0)</f>
        <v>0</v>
      </c>
      <c r="BJ267" s="17" t="s">
        <v>86</v>
      </c>
      <c r="BK267" s="213">
        <f>ROUND(I267*H267,2)</f>
        <v>0</v>
      </c>
      <c r="BL267" s="17" t="s">
        <v>146</v>
      </c>
      <c r="BM267" s="212" t="s">
        <v>540</v>
      </c>
    </row>
    <row r="268" spans="1:65" s="13" customFormat="1" ht="11.25">
      <c r="B268" s="218"/>
      <c r="C268" s="219"/>
      <c r="D268" s="214" t="s">
        <v>254</v>
      </c>
      <c r="E268" s="220" t="s">
        <v>1</v>
      </c>
      <c r="F268" s="221" t="s">
        <v>541</v>
      </c>
      <c r="G268" s="219"/>
      <c r="H268" s="222">
        <v>9362.5</v>
      </c>
      <c r="I268" s="223"/>
      <c r="J268" s="219"/>
      <c r="K268" s="219"/>
      <c r="L268" s="224"/>
      <c r="M268" s="225"/>
      <c r="N268" s="226"/>
      <c r="O268" s="226"/>
      <c r="P268" s="226"/>
      <c r="Q268" s="226"/>
      <c r="R268" s="226"/>
      <c r="S268" s="226"/>
      <c r="T268" s="227"/>
      <c r="AT268" s="228" t="s">
        <v>254</v>
      </c>
      <c r="AU268" s="228" t="s">
        <v>88</v>
      </c>
      <c r="AV268" s="13" t="s">
        <v>88</v>
      </c>
      <c r="AW268" s="13" t="s">
        <v>35</v>
      </c>
      <c r="AX268" s="13" t="s">
        <v>86</v>
      </c>
      <c r="AY268" s="228" t="s">
        <v>139</v>
      </c>
    </row>
    <row r="269" spans="1:65" s="2" customFormat="1" ht="21.75" customHeight="1">
      <c r="A269" s="35"/>
      <c r="B269" s="36"/>
      <c r="C269" s="201" t="s">
        <v>542</v>
      </c>
      <c r="D269" s="201" t="s">
        <v>142</v>
      </c>
      <c r="E269" s="202" t="s">
        <v>543</v>
      </c>
      <c r="F269" s="203" t="s">
        <v>544</v>
      </c>
      <c r="G269" s="204" t="s">
        <v>369</v>
      </c>
      <c r="H269" s="205">
        <v>244.4</v>
      </c>
      <c r="I269" s="206"/>
      <c r="J269" s="207">
        <f>ROUND(I269*H269,2)</f>
        <v>0</v>
      </c>
      <c r="K269" s="203" t="s">
        <v>336</v>
      </c>
      <c r="L269" s="40"/>
      <c r="M269" s="208" t="s">
        <v>1</v>
      </c>
      <c r="N269" s="209" t="s">
        <v>44</v>
      </c>
      <c r="O269" s="72"/>
      <c r="P269" s="210">
        <f>O269*H269</f>
        <v>0</v>
      </c>
      <c r="Q269" s="210">
        <v>0</v>
      </c>
      <c r="R269" s="210">
        <f>Q269*H269</f>
        <v>0</v>
      </c>
      <c r="S269" s="210">
        <v>0</v>
      </c>
      <c r="T269" s="211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12" t="s">
        <v>146</v>
      </c>
      <c r="AT269" s="212" t="s">
        <v>142</v>
      </c>
      <c r="AU269" s="212" t="s">
        <v>88</v>
      </c>
      <c r="AY269" s="17" t="s">
        <v>139</v>
      </c>
      <c r="BE269" s="213">
        <f>IF(N269="základní",J269,0)</f>
        <v>0</v>
      </c>
      <c r="BF269" s="213">
        <f>IF(N269="snížená",J269,0)</f>
        <v>0</v>
      </c>
      <c r="BG269" s="213">
        <f>IF(N269="zákl. přenesená",J269,0)</f>
        <v>0</v>
      </c>
      <c r="BH269" s="213">
        <f>IF(N269="sníž. přenesená",J269,0)</f>
        <v>0</v>
      </c>
      <c r="BI269" s="213">
        <f>IF(N269="nulová",J269,0)</f>
        <v>0</v>
      </c>
      <c r="BJ269" s="17" t="s">
        <v>86</v>
      </c>
      <c r="BK269" s="213">
        <f>ROUND(I269*H269,2)</f>
        <v>0</v>
      </c>
      <c r="BL269" s="17" t="s">
        <v>146</v>
      </c>
      <c r="BM269" s="212" t="s">
        <v>545</v>
      </c>
    </row>
    <row r="270" spans="1:65" s="13" customFormat="1" ht="11.25">
      <c r="B270" s="218"/>
      <c r="C270" s="219"/>
      <c r="D270" s="214" t="s">
        <v>254</v>
      </c>
      <c r="E270" s="220" t="s">
        <v>1</v>
      </c>
      <c r="F270" s="221" t="s">
        <v>546</v>
      </c>
      <c r="G270" s="219"/>
      <c r="H270" s="222">
        <v>244.4</v>
      </c>
      <c r="I270" s="223"/>
      <c r="J270" s="219"/>
      <c r="K270" s="219"/>
      <c r="L270" s="224"/>
      <c r="M270" s="225"/>
      <c r="N270" s="226"/>
      <c r="O270" s="226"/>
      <c r="P270" s="226"/>
      <c r="Q270" s="226"/>
      <c r="R270" s="226"/>
      <c r="S270" s="226"/>
      <c r="T270" s="227"/>
      <c r="AT270" s="228" t="s">
        <v>254</v>
      </c>
      <c r="AU270" s="228" t="s">
        <v>88</v>
      </c>
      <c r="AV270" s="13" t="s">
        <v>88</v>
      </c>
      <c r="AW270" s="13" t="s">
        <v>35</v>
      </c>
      <c r="AX270" s="13" t="s">
        <v>86</v>
      </c>
      <c r="AY270" s="228" t="s">
        <v>139</v>
      </c>
    </row>
    <row r="271" spans="1:65" s="2" customFormat="1" ht="16.5" customHeight="1">
      <c r="A271" s="35"/>
      <c r="B271" s="36"/>
      <c r="C271" s="201" t="s">
        <v>547</v>
      </c>
      <c r="D271" s="201" t="s">
        <v>142</v>
      </c>
      <c r="E271" s="202" t="s">
        <v>548</v>
      </c>
      <c r="F271" s="203" t="s">
        <v>549</v>
      </c>
      <c r="G271" s="204" t="s">
        <v>369</v>
      </c>
      <c r="H271" s="205">
        <v>2206</v>
      </c>
      <c r="I271" s="206"/>
      <c r="J271" s="207">
        <f>ROUND(I271*H271,2)</f>
        <v>0</v>
      </c>
      <c r="K271" s="203" t="s">
        <v>1</v>
      </c>
      <c r="L271" s="40"/>
      <c r="M271" s="208" t="s">
        <v>1</v>
      </c>
      <c r="N271" s="209" t="s">
        <v>44</v>
      </c>
      <c r="O271" s="72"/>
      <c r="P271" s="210">
        <f>O271*H271</f>
        <v>0</v>
      </c>
      <c r="Q271" s="210">
        <v>0</v>
      </c>
      <c r="R271" s="210">
        <f>Q271*H271</f>
        <v>0</v>
      </c>
      <c r="S271" s="210">
        <v>0</v>
      </c>
      <c r="T271" s="211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12" t="s">
        <v>146</v>
      </c>
      <c r="AT271" s="212" t="s">
        <v>142</v>
      </c>
      <c r="AU271" s="212" t="s">
        <v>88</v>
      </c>
      <c r="AY271" s="17" t="s">
        <v>139</v>
      </c>
      <c r="BE271" s="213">
        <f>IF(N271="základní",J271,0)</f>
        <v>0</v>
      </c>
      <c r="BF271" s="213">
        <f>IF(N271="snížená",J271,0)</f>
        <v>0</v>
      </c>
      <c r="BG271" s="213">
        <f>IF(N271="zákl. přenesená",J271,0)</f>
        <v>0</v>
      </c>
      <c r="BH271" s="213">
        <f>IF(N271="sníž. přenesená",J271,0)</f>
        <v>0</v>
      </c>
      <c r="BI271" s="213">
        <f>IF(N271="nulová",J271,0)</f>
        <v>0</v>
      </c>
      <c r="BJ271" s="17" t="s">
        <v>86</v>
      </c>
      <c r="BK271" s="213">
        <f>ROUND(I271*H271,2)</f>
        <v>0</v>
      </c>
      <c r="BL271" s="17" t="s">
        <v>146</v>
      </c>
      <c r="BM271" s="212" t="s">
        <v>550</v>
      </c>
    </row>
    <row r="272" spans="1:65" s="13" customFormat="1" ht="11.25">
      <c r="B272" s="218"/>
      <c r="C272" s="219"/>
      <c r="D272" s="214" t="s">
        <v>254</v>
      </c>
      <c r="E272" s="220" t="s">
        <v>1</v>
      </c>
      <c r="F272" s="221" t="s">
        <v>551</v>
      </c>
      <c r="G272" s="219"/>
      <c r="H272" s="222">
        <v>2206</v>
      </c>
      <c r="I272" s="223"/>
      <c r="J272" s="219"/>
      <c r="K272" s="219"/>
      <c r="L272" s="224"/>
      <c r="M272" s="225"/>
      <c r="N272" s="226"/>
      <c r="O272" s="226"/>
      <c r="P272" s="226"/>
      <c r="Q272" s="226"/>
      <c r="R272" s="226"/>
      <c r="S272" s="226"/>
      <c r="T272" s="227"/>
      <c r="AT272" s="228" t="s">
        <v>254</v>
      </c>
      <c r="AU272" s="228" t="s">
        <v>88</v>
      </c>
      <c r="AV272" s="13" t="s">
        <v>88</v>
      </c>
      <c r="AW272" s="13" t="s">
        <v>35</v>
      </c>
      <c r="AX272" s="13" t="s">
        <v>86</v>
      </c>
      <c r="AY272" s="228" t="s">
        <v>139</v>
      </c>
    </row>
    <row r="273" spans="1:65" s="2" customFormat="1" ht="16.5" customHeight="1">
      <c r="A273" s="35"/>
      <c r="B273" s="36"/>
      <c r="C273" s="201" t="s">
        <v>552</v>
      </c>
      <c r="D273" s="201" t="s">
        <v>142</v>
      </c>
      <c r="E273" s="202" t="s">
        <v>553</v>
      </c>
      <c r="F273" s="203" t="s">
        <v>554</v>
      </c>
      <c r="G273" s="204" t="s">
        <v>369</v>
      </c>
      <c r="H273" s="205">
        <v>4565</v>
      </c>
      <c r="I273" s="206"/>
      <c r="J273" s="207">
        <f>ROUND(I273*H273,2)</f>
        <v>0</v>
      </c>
      <c r="K273" s="203" t="s">
        <v>336</v>
      </c>
      <c r="L273" s="40"/>
      <c r="M273" s="208" t="s">
        <v>1</v>
      </c>
      <c r="N273" s="209" t="s">
        <v>44</v>
      </c>
      <c r="O273" s="72"/>
      <c r="P273" s="210">
        <f>O273*H273</f>
        <v>0</v>
      </c>
      <c r="Q273" s="210">
        <v>2.25</v>
      </c>
      <c r="R273" s="210">
        <f>Q273*H273</f>
        <v>10271.25</v>
      </c>
      <c r="S273" s="210">
        <v>0</v>
      </c>
      <c r="T273" s="211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12" t="s">
        <v>146</v>
      </c>
      <c r="AT273" s="212" t="s">
        <v>142</v>
      </c>
      <c r="AU273" s="212" t="s">
        <v>88</v>
      </c>
      <c r="AY273" s="17" t="s">
        <v>139</v>
      </c>
      <c r="BE273" s="213">
        <f>IF(N273="základní",J273,0)</f>
        <v>0</v>
      </c>
      <c r="BF273" s="213">
        <f>IF(N273="snížená",J273,0)</f>
        <v>0</v>
      </c>
      <c r="BG273" s="213">
        <f>IF(N273="zákl. přenesená",J273,0)</f>
        <v>0</v>
      </c>
      <c r="BH273" s="213">
        <f>IF(N273="sníž. přenesená",J273,0)</f>
        <v>0</v>
      </c>
      <c r="BI273" s="213">
        <f>IF(N273="nulová",J273,0)</f>
        <v>0</v>
      </c>
      <c r="BJ273" s="17" t="s">
        <v>86</v>
      </c>
      <c r="BK273" s="213">
        <f>ROUND(I273*H273,2)</f>
        <v>0</v>
      </c>
      <c r="BL273" s="17" t="s">
        <v>146</v>
      </c>
      <c r="BM273" s="212" t="s">
        <v>555</v>
      </c>
    </row>
    <row r="274" spans="1:65" s="13" customFormat="1" ht="11.25">
      <c r="B274" s="218"/>
      <c r="C274" s="219"/>
      <c r="D274" s="214" t="s">
        <v>254</v>
      </c>
      <c r="E274" s="220" t="s">
        <v>1</v>
      </c>
      <c r="F274" s="221" t="s">
        <v>556</v>
      </c>
      <c r="G274" s="219"/>
      <c r="H274" s="222">
        <v>4565</v>
      </c>
      <c r="I274" s="223"/>
      <c r="J274" s="219"/>
      <c r="K274" s="219"/>
      <c r="L274" s="224"/>
      <c r="M274" s="225"/>
      <c r="N274" s="226"/>
      <c r="O274" s="226"/>
      <c r="P274" s="226"/>
      <c r="Q274" s="226"/>
      <c r="R274" s="226"/>
      <c r="S274" s="226"/>
      <c r="T274" s="227"/>
      <c r="AT274" s="228" t="s">
        <v>254</v>
      </c>
      <c r="AU274" s="228" t="s">
        <v>88</v>
      </c>
      <c r="AV274" s="13" t="s">
        <v>88</v>
      </c>
      <c r="AW274" s="13" t="s">
        <v>35</v>
      </c>
      <c r="AX274" s="13" t="s">
        <v>86</v>
      </c>
      <c r="AY274" s="228" t="s">
        <v>139</v>
      </c>
    </row>
    <row r="275" spans="1:65" s="2" customFormat="1" ht="21.75" customHeight="1">
      <c r="A275" s="35"/>
      <c r="B275" s="36"/>
      <c r="C275" s="201" t="s">
        <v>557</v>
      </c>
      <c r="D275" s="201" t="s">
        <v>142</v>
      </c>
      <c r="E275" s="202" t="s">
        <v>558</v>
      </c>
      <c r="F275" s="203" t="s">
        <v>559</v>
      </c>
      <c r="G275" s="204" t="s">
        <v>199</v>
      </c>
      <c r="H275" s="205">
        <v>1235.23</v>
      </c>
      <c r="I275" s="206"/>
      <c r="J275" s="207">
        <f>ROUND(I275*H275,2)</f>
        <v>0</v>
      </c>
      <c r="K275" s="203" t="s">
        <v>336</v>
      </c>
      <c r="L275" s="40"/>
      <c r="M275" s="208" t="s">
        <v>1</v>
      </c>
      <c r="N275" s="209" t="s">
        <v>44</v>
      </c>
      <c r="O275" s="72"/>
      <c r="P275" s="210">
        <f>O275*H275</f>
        <v>0</v>
      </c>
      <c r="Q275" s="210">
        <v>2.4049999999999998E-2</v>
      </c>
      <c r="R275" s="210">
        <f>Q275*H275</f>
        <v>29.707281499999997</v>
      </c>
      <c r="S275" s="210">
        <v>0</v>
      </c>
      <c r="T275" s="211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12" t="s">
        <v>146</v>
      </c>
      <c r="AT275" s="212" t="s">
        <v>142</v>
      </c>
      <c r="AU275" s="212" t="s">
        <v>88</v>
      </c>
      <c r="AY275" s="17" t="s">
        <v>139</v>
      </c>
      <c r="BE275" s="213">
        <f>IF(N275="základní",J275,0)</f>
        <v>0</v>
      </c>
      <c r="BF275" s="213">
        <f>IF(N275="snížená",J275,0)</f>
        <v>0</v>
      </c>
      <c r="BG275" s="213">
        <f>IF(N275="zákl. přenesená",J275,0)</f>
        <v>0</v>
      </c>
      <c r="BH275" s="213">
        <f>IF(N275="sníž. přenesená",J275,0)</f>
        <v>0</v>
      </c>
      <c r="BI275" s="213">
        <f>IF(N275="nulová",J275,0)</f>
        <v>0</v>
      </c>
      <c r="BJ275" s="17" t="s">
        <v>86</v>
      </c>
      <c r="BK275" s="213">
        <f>ROUND(I275*H275,2)</f>
        <v>0</v>
      </c>
      <c r="BL275" s="17" t="s">
        <v>146</v>
      </c>
      <c r="BM275" s="212" t="s">
        <v>560</v>
      </c>
    </row>
    <row r="276" spans="1:65" s="2" customFormat="1" ht="16.5" customHeight="1">
      <c r="A276" s="35"/>
      <c r="B276" s="36"/>
      <c r="C276" s="246" t="s">
        <v>561</v>
      </c>
      <c r="D276" s="246" t="s">
        <v>381</v>
      </c>
      <c r="E276" s="247" t="s">
        <v>562</v>
      </c>
      <c r="F276" s="248" t="s">
        <v>563</v>
      </c>
      <c r="G276" s="249" t="s">
        <v>199</v>
      </c>
      <c r="H276" s="250">
        <v>1235.23</v>
      </c>
      <c r="I276" s="251"/>
      <c r="J276" s="252">
        <f>ROUND(I276*H276,2)</f>
        <v>0</v>
      </c>
      <c r="K276" s="248" t="s">
        <v>1</v>
      </c>
      <c r="L276" s="253"/>
      <c r="M276" s="254" t="s">
        <v>1</v>
      </c>
      <c r="N276" s="255" t="s">
        <v>44</v>
      </c>
      <c r="O276" s="72"/>
      <c r="P276" s="210">
        <f>O276*H276</f>
        <v>0</v>
      </c>
      <c r="Q276" s="210">
        <v>0.13500000000000001</v>
      </c>
      <c r="R276" s="210">
        <f>Q276*H276</f>
        <v>166.75605000000002</v>
      </c>
      <c r="S276" s="210">
        <v>0</v>
      </c>
      <c r="T276" s="211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12" t="s">
        <v>176</v>
      </c>
      <c r="AT276" s="212" t="s">
        <v>381</v>
      </c>
      <c r="AU276" s="212" t="s">
        <v>88</v>
      </c>
      <c r="AY276" s="17" t="s">
        <v>139</v>
      </c>
      <c r="BE276" s="213">
        <f>IF(N276="základní",J276,0)</f>
        <v>0</v>
      </c>
      <c r="BF276" s="213">
        <f>IF(N276="snížená",J276,0)</f>
        <v>0</v>
      </c>
      <c r="BG276" s="213">
        <f>IF(N276="zákl. přenesená",J276,0)</f>
        <v>0</v>
      </c>
      <c r="BH276" s="213">
        <f>IF(N276="sníž. přenesená",J276,0)</f>
        <v>0</v>
      </c>
      <c r="BI276" s="213">
        <f>IF(N276="nulová",J276,0)</f>
        <v>0</v>
      </c>
      <c r="BJ276" s="17" t="s">
        <v>86</v>
      </c>
      <c r="BK276" s="213">
        <f>ROUND(I276*H276,2)</f>
        <v>0</v>
      </c>
      <c r="BL276" s="17" t="s">
        <v>146</v>
      </c>
      <c r="BM276" s="212" t="s">
        <v>564</v>
      </c>
    </row>
    <row r="277" spans="1:65" s="2" customFormat="1" ht="19.5">
      <c r="A277" s="35"/>
      <c r="B277" s="36"/>
      <c r="C277" s="37"/>
      <c r="D277" s="214" t="s">
        <v>148</v>
      </c>
      <c r="E277" s="37"/>
      <c r="F277" s="215" t="s">
        <v>565</v>
      </c>
      <c r="G277" s="37"/>
      <c r="H277" s="37"/>
      <c r="I277" s="169"/>
      <c r="J277" s="37"/>
      <c r="K277" s="37"/>
      <c r="L277" s="40"/>
      <c r="M277" s="216"/>
      <c r="N277" s="217"/>
      <c r="O277" s="72"/>
      <c r="P277" s="72"/>
      <c r="Q277" s="72"/>
      <c r="R277" s="72"/>
      <c r="S277" s="72"/>
      <c r="T277" s="73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7" t="s">
        <v>148</v>
      </c>
      <c r="AU277" s="17" t="s">
        <v>88</v>
      </c>
    </row>
    <row r="278" spans="1:65" s="13" customFormat="1" ht="11.25">
      <c r="B278" s="218"/>
      <c r="C278" s="219"/>
      <c r="D278" s="214" t="s">
        <v>254</v>
      </c>
      <c r="E278" s="219"/>
      <c r="F278" s="221" t="s">
        <v>566</v>
      </c>
      <c r="G278" s="219"/>
      <c r="H278" s="222">
        <v>1235.23</v>
      </c>
      <c r="I278" s="223"/>
      <c r="J278" s="219"/>
      <c r="K278" s="219"/>
      <c r="L278" s="224"/>
      <c r="M278" s="225"/>
      <c r="N278" s="226"/>
      <c r="O278" s="226"/>
      <c r="P278" s="226"/>
      <c r="Q278" s="226"/>
      <c r="R278" s="226"/>
      <c r="S278" s="226"/>
      <c r="T278" s="227"/>
      <c r="AT278" s="228" t="s">
        <v>254</v>
      </c>
      <c r="AU278" s="228" t="s">
        <v>88</v>
      </c>
      <c r="AV278" s="13" t="s">
        <v>88</v>
      </c>
      <c r="AW278" s="13" t="s">
        <v>4</v>
      </c>
      <c r="AX278" s="13" t="s">
        <v>86</v>
      </c>
      <c r="AY278" s="228" t="s">
        <v>139</v>
      </c>
    </row>
    <row r="279" spans="1:65" s="12" customFormat="1" ht="22.9" customHeight="1">
      <c r="B279" s="185"/>
      <c r="C279" s="186"/>
      <c r="D279" s="187" t="s">
        <v>78</v>
      </c>
      <c r="E279" s="199" t="s">
        <v>138</v>
      </c>
      <c r="F279" s="199" t="s">
        <v>567</v>
      </c>
      <c r="G279" s="186"/>
      <c r="H279" s="186"/>
      <c r="I279" s="189"/>
      <c r="J279" s="200">
        <f>BK279</f>
        <v>0</v>
      </c>
      <c r="K279" s="186"/>
      <c r="L279" s="191"/>
      <c r="M279" s="192"/>
      <c r="N279" s="193"/>
      <c r="O279" s="193"/>
      <c r="P279" s="194">
        <f>SUM(P280:P286)</f>
        <v>0</v>
      </c>
      <c r="Q279" s="193"/>
      <c r="R279" s="194">
        <f>SUM(R280:R286)</f>
        <v>9.1666299999999996</v>
      </c>
      <c r="S279" s="193"/>
      <c r="T279" s="195">
        <f>SUM(T280:T286)</f>
        <v>0</v>
      </c>
      <c r="AR279" s="196" t="s">
        <v>86</v>
      </c>
      <c r="AT279" s="197" t="s">
        <v>78</v>
      </c>
      <c r="AU279" s="197" t="s">
        <v>86</v>
      </c>
      <c r="AY279" s="196" t="s">
        <v>139</v>
      </c>
      <c r="BK279" s="198">
        <f>SUM(BK280:BK286)</f>
        <v>0</v>
      </c>
    </row>
    <row r="280" spans="1:65" s="2" customFormat="1" ht="16.5" customHeight="1">
      <c r="A280" s="35"/>
      <c r="B280" s="36"/>
      <c r="C280" s="201" t="s">
        <v>568</v>
      </c>
      <c r="D280" s="201" t="s">
        <v>142</v>
      </c>
      <c r="E280" s="202" t="s">
        <v>569</v>
      </c>
      <c r="F280" s="203" t="s">
        <v>570</v>
      </c>
      <c r="G280" s="204" t="s">
        <v>199</v>
      </c>
      <c r="H280" s="205">
        <v>37.5</v>
      </c>
      <c r="I280" s="206"/>
      <c r="J280" s="207">
        <f>ROUND(I280*H280,2)</f>
        <v>0</v>
      </c>
      <c r="K280" s="203" t="s">
        <v>336</v>
      </c>
      <c r="L280" s="40"/>
      <c r="M280" s="208" t="s">
        <v>1</v>
      </c>
      <c r="N280" s="209" t="s">
        <v>44</v>
      </c>
      <c r="O280" s="72"/>
      <c r="P280" s="210">
        <f>O280*H280</f>
        <v>0</v>
      </c>
      <c r="Q280" s="210">
        <v>0</v>
      </c>
      <c r="R280" s="210">
        <f>Q280*H280</f>
        <v>0</v>
      </c>
      <c r="S280" s="210">
        <v>0</v>
      </c>
      <c r="T280" s="211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12" t="s">
        <v>146</v>
      </c>
      <c r="AT280" s="212" t="s">
        <v>142</v>
      </c>
      <c r="AU280" s="212" t="s">
        <v>88</v>
      </c>
      <c r="AY280" s="17" t="s">
        <v>139</v>
      </c>
      <c r="BE280" s="213">
        <f>IF(N280="základní",J280,0)</f>
        <v>0</v>
      </c>
      <c r="BF280" s="213">
        <f>IF(N280="snížená",J280,0)</f>
        <v>0</v>
      </c>
      <c r="BG280" s="213">
        <f>IF(N280="zákl. přenesená",J280,0)</f>
        <v>0</v>
      </c>
      <c r="BH280" s="213">
        <f>IF(N280="sníž. přenesená",J280,0)</f>
        <v>0</v>
      </c>
      <c r="BI280" s="213">
        <f>IF(N280="nulová",J280,0)</f>
        <v>0</v>
      </c>
      <c r="BJ280" s="17" t="s">
        <v>86</v>
      </c>
      <c r="BK280" s="213">
        <f>ROUND(I280*H280,2)</f>
        <v>0</v>
      </c>
      <c r="BL280" s="17" t="s">
        <v>146</v>
      </c>
      <c r="BM280" s="212" t="s">
        <v>571</v>
      </c>
    </row>
    <row r="281" spans="1:65" s="2" customFormat="1" ht="19.5">
      <c r="A281" s="35"/>
      <c r="B281" s="36"/>
      <c r="C281" s="37"/>
      <c r="D281" s="214" t="s">
        <v>148</v>
      </c>
      <c r="E281" s="37"/>
      <c r="F281" s="215" t="s">
        <v>572</v>
      </c>
      <c r="G281" s="37"/>
      <c r="H281" s="37"/>
      <c r="I281" s="169"/>
      <c r="J281" s="37"/>
      <c r="K281" s="37"/>
      <c r="L281" s="40"/>
      <c r="M281" s="216"/>
      <c r="N281" s="217"/>
      <c r="O281" s="72"/>
      <c r="P281" s="72"/>
      <c r="Q281" s="72"/>
      <c r="R281" s="72"/>
      <c r="S281" s="72"/>
      <c r="T281" s="73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T281" s="17" t="s">
        <v>148</v>
      </c>
      <c r="AU281" s="17" t="s">
        <v>88</v>
      </c>
    </row>
    <row r="282" spans="1:65" s="2" customFormat="1" ht="16.5" customHeight="1">
      <c r="A282" s="35"/>
      <c r="B282" s="36"/>
      <c r="C282" s="201" t="s">
        <v>573</v>
      </c>
      <c r="D282" s="201" t="s">
        <v>142</v>
      </c>
      <c r="E282" s="202" t="s">
        <v>574</v>
      </c>
      <c r="F282" s="203" t="s">
        <v>575</v>
      </c>
      <c r="G282" s="204" t="s">
        <v>199</v>
      </c>
      <c r="H282" s="205">
        <v>37.5</v>
      </c>
      <c r="I282" s="206"/>
      <c r="J282" s="207">
        <f>ROUND(I282*H282,2)</f>
        <v>0</v>
      </c>
      <c r="K282" s="203" t="s">
        <v>336</v>
      </c>
      <c r="L282" s="40"/>
      <c r="M282" s="208" t="s">
        <v>1</v>
      </c>
      <c r="N282" s="209" t="s">
        <v>44</v>
      </c>
      <c r="O282" s="72"/>
      <c r="P282" s="210">
        <f>O282*H282</f>
        <v>0</v>
      </c>
      <c r="Q282" s="210">
        <v>8.3500000000000005E-2</v>
      </c>
      <c r="R282" s="210">
        <f>Q282*H282</f>
        <v>3.1312500000000001</v>
      </c>
      <c r="S282" s="210">
        <v>0</v>
      </c>
      <c r="T282" s="211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12" t="s">
        <v>146</v>
      </c>
      <c r="AT282" s="212" t="s">
        <v>142</v>
      </c>
      <c r="AU282" s="212" t="s">
        <v>88</v>
      </c>
      <c r="AY282" s="17" t="s">
        <v>139</v>
      </c>
      <c r="BE282" s="213">
        <f>IF(N282="základní",J282,0)</f>
        <v>0</v>
      </c>
      <c r="BF282" s="213">
        <f>IF(N282="snížená",J282,0)</f>
        <v>0</v>
      </c>
      <c r="BG282" s="213">
        <f>IF(N282="zákl. přenesená",J282,0)</f>
        <v>0</v>
      </c>
      <c r="BH282" s="213">
        <f>IF(N282="sníž. přenesená",J282,0)</f>
        <v>0</v>
      </c>
      <c r="BI282" s="213">
        <f>IF(N282="nulová",J282,0)</f>
        <v>0</v>
      </c>
      <c r="BJ282" s="17" t="s">
        <v>86</v>
      </c>
      <c r="BK282" s="213">
        <f>ROUND(I282*H282,2)</f>
        <v>0</v>
      </c>
      <c r="BL282" s="17" t="s">
        <v>146</v>
      </c>
      <c r="BM282" s="212" t="s">
        <v>576</v>
      </c>
    </row>
    <row r="283" spans="1:65" s="13" customFormat="1" ht="11.25">
      <c r="B283" s="218"/>
      <c r="C283" s="219"/>
      <c r="D283" s="214" t="s">
        <v>254</v>
      </c>
      <c r="E283" s="220" t="s">
        <v>1</v>
      </c>
      <c r="F283" s="221" t="s">
        <v>577</v>
      </c>
      <c r="G283" s="219"/>
      <c r="H283" s="222">
        <v>37.5</v>
      </c>
      <c r="I283" s="223"/>
      <c r="J283" s="219"/>
      <c r="K283" s="219"/>
      <c r="L283" s="224"/>
      <c r="M283" s="225"/>
      <c r="N283" s="226"/>
      <c r="O283" s="226"/>
      <c r="P283" s="226"/>
      <c r="Q283" s="226"/>
      <c r="R283" s="226"/>
      <c r="S283" s="226"/>
      <c r="T283" s="227"/>
      <c r="AT283" s="228" t="s">
        <v>254</v>
      </c>
      <c r="AU283" s="228" t="s">
        <v>88</v>
      </c>
      <c r="AV283" s="13" t="s">
        <v>88</v>
      </c>
      <c r="AW283" s="13" t="s">
        <v>35</v>
      </c>
      <c r="AX283" s="13" t="s">
        <v>86</v>
      </c>
      <c r="AY283" s="228" t="s">
        <v>139</v>
      </c>
    </row>
    <row r="284" spans="1:65" s="2" customFormat="1" ht="16.5" customHeight="1">
      <c r="A284" s="35"/>
      <c r="B284" s="36"/>
      <c r="C284" s="246" t="s">
        <v>578</v>
      </c>
      <c r="D284" s="246" t="s">
        <v>381</v>
      </c>
      <c r="E284" s="247" t="s">
        <v>504</v>
      </c>
      <c r="F284" s="248" t="s">
        <v>505</v>
      </c>
      <c r="G284" s="249" t="s">
        <v>230</v>
      </c>
      <c r="H284" s="250">
        <v>3.6139999999999999</v>
      </c>
      <c r="I284" s="251"/>
      <c r="J284" s="252">
        <f>ROUND(I284*H284,2)</f>
        <v>0</v>
      </c>
      <c r="K284" s="248" t="s">
        <v>336</v>
      </c>
      <c r="L284" s="253"/>
      <c r="M284" s="254" t="s">
        <v>1</v>
      </c>
      <c r="N284" s="255" t="s">
        <v>44</v>
      </c>
      <c r="O284" s="72"/>
      <c r="P284" s="210">
        <f>O284*H284</f>
        <v>0</v>
      </c>
      <c r="Q284" s="210">
        <v>1.67</v>
      </c>
      <c r="R284" s="210">
        <f>Q284*H284</f>
        <v>6.03538</v>
      </c>
      <c r="S284" s="210">
        <v>0</v>
      </c>
      <c r="T284" s="211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12" t="s">
        <v>176</v>
      </c>
      <c r="AT284" s="212" t="s">
        <v>381</v>
      </c>
      <c r="AU284" s="212" t="s">
        <v>88</v>
      </c>
      <c r="AY284" s="17" t="s">
        <v>139</v>
      </c>
      <c r="BE284" s="213">
        <f>IF(N284="základní",J284,0)</f>
        <v>0</v>
      </c>
      <c r="BF284" s="213">
        <f>IF(N284="snížená",J284,0)</f>
        <v>0</v>
      </c>
      <c r="BG284" s="213">
        <f>IF(N284="zákl. přenesená",J284,0)</f>
        <v>0</v>
      </c>
      <c r="BH284" s="213">
        <f>IF(N284="sníž. přenesená",J284,0)</f>
        <v>0</v>
      </c>
      <c r="BI284" s="213">
        <f>IF(N284="nulová",J284,0)</f>
        <v>0</v>
      </c>
      <c r="BJ284" s="17" t="s">
        <v>86</v>
      </c>
      <c r="BK284" s="213">
        <f>ROUND(I284*H284,2)</f>
        <v>0</v>
      </c>
      <c r="BL284" s="17" t="s">
        <v>146</v>
      </c>
      <c r="BM284" s="212" t="s">
        <v>579</v>
      </c>
    </row>
    <row r="285" spans="1:65" s="2" customFormat="1" ht="19.5">
      <c r="A285" s="35"/>
      <c r="B285" s="36"/>
      <c r="C285" s="37"/>
      <c r="D285" s="214" t="s">
        <v>148</v>
      </c>
      <c r="E285" s="37"/>
      <c r="F285" s="215" t="s">
        <v>580</v>
      </c>
      <c r="G285" s="37"/>
      <c r="H285" s="37"/>
      <c r="I285" s="169"/>
      <c r="J285" s="37"/>
      <c r="K285" s="37"/>
      <c r="L285" s="40"/>
      <c r="M285" s="216"/>
      <c r="N285" s="217"/>
      <c r="O285" s="72"/>
      <c r="P285" s="72"/>
      <c r="Q285" s="72"/>
      <c r="R285" s="72"/>
      <c r="S285" s="72"/>
      <c r="T285" s="73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T285" s="17" t="s">
        <v>148</v>
      </c>
      <c r="AU285" s="17" t="s">
        <v>88</v>
      </c>
    </row>
    <row r="286" spans="1:65" s="13" customFormat="1" ht="11.25">
      <c r="B286" s="218"/>
      <c r="C286" s="219"/>
      <c r="D286" s="214" t="s">
        <v>254</v>
      </c>
      <c r="E286" s="219"/>
      <c r="F286" s="221" t="s">
        <v>581</v>
      </c>
      <c r="G286" s="219"/>
      <c r="H286" s="222">
        <v>3.6139999999999999</v>
      </c>
      <c r="I286" s="223"/>
      <c r="J286" s="219"/>
      <c r="K286" s="219"/>
      <c r="L286" s="224"/>
      <c r="M286" s="225"/>
      <c r="N286" s="226"/>
      <c r="O286" s="226"/>
      <c r="P286" s="226"/>
      <c r="Q286" s="226"/>
      <c r="R286" s="226"/>
      <c r="S286" s="226"/>
      <c r="T286" s="227"/>
      <c r="AT286" s="228" t="s">
        <v>254</v>
      </c>
      <c r="AU286" s="228" t="s">
        <v>88</v>
      </c>
      <c r="AV286" s="13" t="s">
        <v>88</v>
      </c>
      <c r="AW286" s="13" t="s">
        <v>4</v>
      </c>
      <c r="AX286" s="13" t="s">
        <v>86</v>
      </c>
      <c r="AY286" s="228" t="s">
        <v>139</v>
      </c>
    </row>
    <row r="287" spans="1:65" s="12" customFormat="1" ht="22.9" customHeight="1">
      <c r="B287" s="185"/>
      <c r="C287" s="186"/>
      <c r="D287" s="187" t="s">
        <v>78</v>
      </c>
      <c r="E287" s="199" t="s">
        <v>176</v>
      </c>
      <c r="F287" s="199" t="s">
        <v>582</v>
      </c>
      <c r="G287" s="186"/>
      <c r="H287" s="186"/>
      <c r="I287" s="189"/>
      <c r="J287" s="200">
        <f>BK287</f>
        <v>0</v>
      </c>
      <c r="K287" s="186"/>
      <c r="L287" s="191"/>
      <c r="M287" s="192"/>
      <c r="N287" s="193"/>
      <c r="O287" s="193"/>
      <c r="P287" s="194">
        <f>SUM(P288:P326)</f>
        <v>0</v>
      </c>
      <c r="Q287" s="193"/>
      <c r="R287" s="194">
        <f>SUM(R288:R326)</f>
        <v>75.082889999999992</v>
      </c>
      <c r="S287" s="193"/>
      <c r="T287" s="195">
        <f>SUM(T288:T326)</f>
        <v>1.716</v>
      </c>
      <c r="AR287" s="196" t="s">
        <v>86</v>
      </c>
      <c r="AT287" s="197" t="s">
        <v>78</v>
      </c>
      <c r="AU287" s="197" t="s">
        <v>86</v>
      </c>
      <c r="AY287" s="196" t="s">
        <v>139</v>
      </c>
      <c r="BK287" s="198">
        <f>SUM(BK288:BK326)</f>
        <v>0</v>
      </c>
    </row>
    <row r="288" spans="1:65" s="2" customFormat="1" ht="16.5" customHeight="1">
      <c r="A288" s="35"/>
      <c r="B288" s="36"/>
      <c r="C288" s="201" t="s">
        <v>583</v>
      </c>
      <c r="D288" s="201" t="s">
        <v>142</v>
      </c>
      <c r="E288" s="202" t="s">
        <v>584</v>
      </c>
      <c r="F288" s="203" t="s">
        <v>585</v>
      </c>
      <c r="G288" s="204" t="s">
        <v>468</v>
      </c>
      <c r="H288" s="205">
        <v>6</v>
      </c>
      <c r="I288" s="206"/>
      <c r="J288" s="207">
        <f>ROUND(I288*H288,2)</f>
        <v>0</v>
      </c>
      <c r="K288" s="203" t="s">
        <v>336</v>
      </c>
      <c r="L288" s="40"/>
      <c r="M288" s="208" t="s">
        <v>1</v>
      </c>
      <c r="N288" s="209" t="s">
        <v>44</v>
      </c>
      <c r="O288" s="72"/>
      <c r="P288" s="210">
        <f>O288*H288</f>
        <v>0</v>
      </c>
      <c r="Q288" s="210">
        <v>0</v>
      </c>
      <c r="R288" s="210">
        <f>Q288*H288</f>
        <v>0</v>
      </c>
      <c r="S288" s="210">
        <v>0.03</v>
      </c>
      <c r="T288" s="211">
        <f>S288*H288</f>
        <v>0.18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12" t="s">
        <v>146</v>
      </c>
      <c r="AT288" s="212" t="s">
        <v>142</v>
      </c>
      <c r="AU288" s="212" t="s">
        <v>88</v>
      </c>
      <c r="AY288" s="17" t="s">
        <v>139</v>
      </c>
      <c r="BE288" s="213">
        <f>IF(N288="základní",J288,0)</f>
        <v>0</v>
      </c>
      <c r="BF288" s="213">
        <f>IF(N288="snížená",J288,0)</f>
        <v>0</v>
      </c>
      <c r="BG288" s="213">
        <f>IF(N288="zákl. přenesená",J288,0)</f>
        <v>0</v>
      </c>
      <c r="BH288" s="213">
        <f>IF(N288="sníž. přenesená",J288,0)</f>
        <v>0</v>
      </c>
      <c r="BI288" s="213">
        <f>IF(N288="nulová",J288,0)</f>
        <v>0</v>
      </c>
      <c r="BJ288" s="17" t="s">
        <v>86</v>
      </c>
      <c r="BK288" s="213">
        <f>ROUND(I288*H288,2)</f>
        <v>0</v>
      </c>
      <c r="BL288" s="17" t="s">
        <v>146</v>
      </c>
      <c r="BM288" s="212" t="s">
        <v>586</v>
      </c>
    </row>
    <row r="289" spans="1:65" s="2" customFormat="1" ht="19.5">
      <c r="A289" s="35"/>
      <c r="B289" s="36"/>
      <c r="C289" s="37"/>
      <c r="D289" s="214" t="s">
        <v>148</v>
      </c>
      <c r="E289" s="37"/>
      <c r="F289" s="215" t="s">
        <v>587</v>
      </c>
      <c r="G289" s="37"/>
      <c r="H289" s="37"/>
      <c r="I289" s="169"/>
      <c r="J289" s="37"/>
      <c r="K289" s="37"/>
      <c r="L289" s="40"/>
      <c r="M289" s="216"/>
      <c r="N289" s="217"/>
      <c r="O289" s="72"/>
      <c r="P289" s="72"/>
      <c r="Q289" s="72"/>
      <c r="R289" s="72"/>
      <c r="S289" s="72"/>
      <c r="T289" s="73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T289" s="17" t="s">
        <v>148</v>
      </c>
      <c r="AU289" s="17" t="s">
        <v>88</v>
      </c>
    </row>
    <row r="290" spans="1:65" s="2" customFormat="1" ht="16.5" customHeight="1">
      <c r="A290" s="35"/>
      <c r="B290" s="36"/>
      <c r="C290" s="201" t="s">
        <v>588</v>
      </c>
      <c r="D290" s="201" t="s">
        <v>142</v>
      </c>
      <c r="E290" s="202" t="s">
        <v>589</v>
      </c>
      <c r="F290" s="203" t="s">
        <v>590</v>
      </c>
      <c r="G290" s="204" t="s">
        <v>369</v>
      </c>
      <c r="H290" s="205">
        <v>0.8</v>
      </c>
      <c r="I290" s="206"/>
      <c r="J290" s="207">
        <f>ROUND(I290*H290,2)</f>
        <v>0</v>
      </c>
      <c r="K290" s="203" t="s">
        <v>336</v>
      </c>
      <c r="L290" s="40"/>
      <c r="M290" s="208" t="s">
        <v>1</v>
      </c>
      <c r="N290" s="209" t="s">
        <v>44</v>
      </c>
      <c r="O290" s="72"/>
      <c r="P290" s="210">
        <f>O290*H290</f>
        <v>0</v>
      </c>
      <c r="Q290" s="210">
        <v>0</v>
      </c>
      <c r="R290" s="210">
        <f>Q290*H290</f>
        <v>0</v>
      </c>
      <c r="S290" s="210">
        <v>1.92</v>
      </c>
      <c r="T290" s="211">
        <f>S290*H290</f>
        <v>1.536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12" t="s">
        <v>146</v>
      </c>
      <c r="AT290" s="212" t="s">
        <v>142</v>
      </c>
      <c r="AU290" s="212" t="s">
        <v>88</v>
      </c>
      <c r="AY290" s="17" t="s">
        <v>139</v>
      </c>
      <c r="BE290" s="213">
        <f>IF(N290="základní",J290,0)</f>
        <v>0</v>
      </c>
      <c r="BF290" s="213">
        <f>IF(N290="snížená",J290,0)</f>
        <v>0</v>
      </c>
      <c r="BG290" s="213">
        <f>IF(N290="zákl. přenesená",J290,0)</f>
        <v>0</v>
      </c>
      <c r="BH290" s="213">
        <f>IF(N290="sníž. přenesená",J290,0)</f>
        <v>0</v>
      </c>
      <c r="BI290" s="213">
        <f>IF(N290="nulová",J290,0)</f>
        <v>0</v>
      </c>
      <c r="BJ290" s="17" t="s">
        <v>86</v>
      </c>
      <c r="BK290" s="213">
        <f>ROUND(I290*H290,2)</f>
        <v>0</v>
      </c>
      <c r="BL290" s="17" t="s">
        <v>146</v>
      </c>
      <c r="BM290" s="212" t="s">
        <v>591</v>
      </c>
    </row>
    <row r="291" spans="1:65" s="13" customFormat="1" ht="11.25">
      <c r="B291" s="218"/>
      <c r="C291" s="219"/>
      <c r="D291" s="214" t="s">
        <v>254</v>
      </c>
      <c r="E291" s="220" t="s">
        <v>1</v>
      </c>
      <c r="F291" s="221" t="s">
        <v>592</v>
      </c>
      <c r="G291" s="219"/>
      <c r="H291" s="222">
        <v>0.8</v>
      </c>
      <c r="I291" s="223"/>
      <c r="J291" s="219"/>
      <c r="K291" s="219"/>
      <c r="L291" s="224"/>
      <c r="M291" s="225"/>
      <c r="N291" s="226"/>
      <c r="O291" s="226"/>
      <c r="P291" s="226"/>
      <c r="Q291" s="226"/>
      <c r="R291" s="226"/>
      <c r="S291" s="226"/>
      <c r="T291" s="227"/>
      <c r="AT291" s="228" t="s">
        <v>254</v>
      </c>
      <c r="AU291" s="228" t="s">
        <v>88</v>
      </c>
      <c r="AV291" s="13" t="s">
        <v>88</v>
      </c>
      <c r="AW291" s="13" t="s">
        <v>35</v>
      </c>
      <c r="AX291" s="13" t="s">
        <v>86</v>
      </c>
      <c r="AY291" s="228" t="s">
        <v>139</v>
      </c>
    </row>
    <row r="292" spans="1:65" s="2" customFormat="1" ht="16.5" customHeight="1">
      <c r="A292" s="35"/>
      <c r="B292" s="36"/>
      <c r="C292" s="201" t="s">
        <v>593</v>
      </c>
      <c r="D292" s="201" t="s">
        <v>142</v>
      </c>
      <c r="E292" s="202" t="s">
        <v>594</v>
      </c>
      <c r="F292" s="203" t="s">
        <v>595</v>
      </c>
      <c r="G292" s="204" t="s">
        <v>230</v>
      </c>
      <c r="H292" s="205">
        <v>8</v>
      </c>
      <c r="I292" s="206"/>
      <c r="J292" s="207">
        <f>ROUND(I292*H292,2)</f>
        <v>0</v>
      </c>
      <c r="K292" s="203" t="s">
        <v>1</v>
      </c>
      <c r="L292" s="40"/>
      <c r="M292" s="208" t="s">
        <v>1</v>
      </c>
      <c r="N292" s="209" t="s">
        <v>44</v>
      </c>
      <c r="O292" s="72"/>
      <c r="P292" s="210">
        <f>O292*H292</f>
        <v>0</v>
      </c>
      <c r="Q292" s="210">
        <v>1.8000000000000001E-4</v>
      </c>
      <c r="R292" s="210">
        <f>Q292*H292</f>
        <v>1.4400000000000001E-3</v>
      </c>
      <c r="S292" s="210">
        <v>0</v>
      </c>
      <c r="T292" s="211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12" t="s">
        <v>146</v>
      </c>
      <c r="AT292" s="212" t="s">
        <v>142</v>
      </c>
      <c r="AU292" s="212" t="s">
        <v>88</v>
      </c>
      <c r="AY292" s="17" t="s">
        <v>139</v>
      </c>
      <c r="BE292" s="213">
        <f>IF(N292="základní",J292,0)</f>
        <v>0</v>
      </c>
      <c r="BF292" s="213">
        <f>IF(N292="snížená",J292,0)</f>
        <v>0</v>
      </c>
      <c r="BG292" s="213">
        <f>IF(N292="zákl. přenesená",J292,0)</f>
        <v>0</v>
      </c>
      <c r="BH292" s="213">
        <f>IF(N292="sníž. přenesená",J292,0)</f>
        <v>0</v>
      </c>
      <c r="BI292" s="213">
        <f>IF(N292="nulová",J292,0)</f>
        <v>0</v>
      </c>
      <c r="BJ292" s="17" t="s">
        <v>86</v>
      </c>
      <c r="BK292" s="213">
        <f>ROUND(I292*H292,2)</f>
        <v>0</v>
      </c>
      <c r="BL292" s="17" t="s">
        <v>146</v>
      </c>
      <c r="BM292" s="212" t="s">
        <v>596</v>
      </c>
    </row>
    <row r="293" spans="1:65" s="13" customFormat="1" ht="11.25">
      <c r="B293" s="218"/>
      <c r="C293" s="219"/>
      <c r="D293" s="214" t="s">
        <v>254</v>
      </c>
      <c r="E293" s="220" t="s">
        <v>1</v>
      </c>
      <c r="F293" s="221" t="s">
        <v>597</v>
      </c>
      <c r="G293" s="219"/>
      <c r="H293" s="222">
        <v>6</v>
      </c>
      <c r="I293" s="223"/>
      <c r="J293" s="219"/>
      <c r="K293" s="219"/>
      <c r="L293" s="224"/>
      <c r="M293" s="225"/>
      <c r="N293" s="226"/>
      <c r="O293" s="226"/>
      <c r="P293" s="226"/>
      <c r="Q293" s="226"/>
      <c r="R293" s="226"/>
      <c r="S293" s="226"/>
      <c r="T293" s="227"/>
      <c r="AT293" s="228" t="s">
        <v>254</v>
      </c>
      <c r="AU293" s="228" t="s">
        <v>88</v>
      </c>
      <c r="AV293" s="13" t="s">
        <v>88</v>
      </c>
      <c r="AW293" s="13" t="s">
        <v>35</v>
      </c>
      <c r="AX293" s="13" t="s">
        <v>79</v>
      </c>
      <c r="AY293" s="228" t="s">
        <v>139</v>
      </c>
    </row>
    <row r="294" spans="1:65" s="13" customFormat="1" ht="11.25">
      <c r="B294" s="218"/>
      <c r="C294" s="219"/>
      <c r="D294" s="214" t="s">
        <v>254</v>
      </c>
      <c r="E294" s="220" t="s">
        <v>1</v>
      </c>
      <c r="F294" s="221" t="s">
        <v>598</v>
      </c>
      <c r="G294" s="219"/>
      <c r="H294" s="222">
        <v>2</v>
      </c>
      <c r="I294" s="223"/>
      <c r="J294" s="219"/>
      <c r="K294" s="219"/>
      <c r="L294" s="224"/>
      <c r="M294" s="225"/>
      <c r="N294" s="226"/>
      <c r="O294" s="226"/>
      <c r="P294" s="226"/>
      <c r="Q294" s="226"/>
      <c r="R294" s="226"/>
      <c r="S294" s="226"/>
      <c r="T294" s="227"/>
      <c r="AT294" s="228" t="s">
        <v>254</v>
      </c>
      <c r="AU294" s="228" t="s">
        <v>88</v>
      </c>
      <c r="AV294" s="13" t="s">
        <v>88</v>
      </c>
      <c r="AW294" s="13" t="s">
        <v>35</v>
      </c>
      <c r="AX294" s="13" t="s">
        <v>79</v>
      </c>
      <c r="AY294" s="228" t="s">
        <v>139</v>
      </c>
    </row>
    <row r="295" spans="1:65" s="14" customFormat="1" ht="11.25">
      <c r="B295" s="235"/>
      <c r="C295" s="236"/>
      <c r="D295" s="214" t="s">
        <v>254</v>
      </c>
      <c r="E295" s="237" t="s">
        <v>1</v>
      </c>
      <c r="F295" s="238" t="s">
        <v>349</v>
      </c>
      <c r="G295" s="236"/>
      <c r="H295" s="239">
        <v>8</v>
      </c>
      <c r="I295" s="240"/>
      <c r="J295" s="236"/>
      <c r="K295" s="236"/>
      <c r="L295" s="241"/>
      <c r="M295" s="242"/>
      <c r="N295" s="243"/>
      <c r="O295" s="243"/>
      <c r="P295" s="243"/>
      <c r="Q295" s="243"/>
      <c r="R295" s="243"/>
      <c r="S295" s="243"/>
      <c r="T295" s="244"/>
      <c r="AT295" s="245" t="s">
        <v>254</v>
      </c>
      <c r="AU295" s="245" t="s">
        <v>88</v>
      </c>
      <c r="AV295" s="14" t="s">
        <v>146</v>
      </c>
      <c r="AW295" s="14" t="s">
        <v>35</v>
      </c>
      <c r="AX295" s="14" t="s">
        <v>86</v>
      </c>
      <c r="AY295" s="245" t="s">
        <v>139</v>
      </c>
    </row>
    <row r="296" spans="1:65" s="2" customFormat="1" ht="16.5" customHeight="1">
      <c r="A296" s="35"/>
      <c r="B296" s="36"/>
      <c r="C296" s="201" t="s">
        <v>599</v>
      </c>
      <c r="D296" s="201" t="s">
        <v>142</v>
      </c>
      <c r="E296" s="202" t="s">
        <v>600</v>
      </c>
      <c r="F296" s="203" t="s">
        <v>601</v>
      </c>
      <c r="G296" s="204" t="s">
        <v>230</v>
      </c>
      <c r="H296" s="205">
        <v>5</v>
      </c>
      <c r="I296" s="206"/>
      <c r="J296" s="207">
        <f>ROUND(I296*H296,2)</f>
        <v>0</v>
      </c>
      <c r="K296" s="203" t="s">
        <v>336</v>
      </c>
      <c r="L296" s="40"/>
      <c r="M296" s="208" t="s">
        <v>1</v>
      </c>
      <c r="N296" s="209" t="s">
        <v>44</v>
      </c>
      <c r="O296" s="72"/>
      <c r="P296" s="210">
        <f>O296*H296</f>
        <v>0</v>
      </c>
      <c r="Q296" s="210">
        <v>0.41488999999999998</v>
      </c>
      <c r="R296" s="210">
        <f>Q296*H296</f>
        <v>2.0744499999999997</v>
      </c>
      <c r="S296" s="210">
        <v>0</v>
      </c>
      <c r="T296" s="211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12" t="s">
        <v>146</v>
      </c>
      <c r="AT296" s="212" t="s">
        <v>142</v>
      </c>
      <c r="AU296" s="212" t="s">
        <v>88</v>
      </c>
      <c r="AY296" s="17" t="s">
        <v>139</v>
      </c>
      <c r="BE296" s="213">
        <f>IF(N296="základní",J296,0)</f>
        <v>0</v>
      </c>
      <c r="BF296" s="213">
        <f>IF(N296="snížená",J296,0)</f>
        <v>0</v>
      </c>
      <c r="BG296" s="213">
        <f>IF(N296="zákl. přenesená",J296,0)</f>
        <v>0</v>
      </c>
      <c r="BH296" s="213">
        <f>IF(N296="sníž. přenesená",J296,0)</f>
        <v>0</v>
      </c>
      <c r="BI296" s="213">
        <f>IF(N296="nulová",J296,0)</f>
        <v>0</v>
      </c>
      <c r="BJ296" s="17" t="s">
        <v>86</v>
      </c>
      <c r="BK296" s="213">
        <f>ROUND(I296*H296,2)</f>
        <v>0</v>
      </c>
      <c r="BL296" s="17" t="s">
        <v>146</v>
      </c>
      <c r="BM296" s="212" t="s">
        <v>602</v>
      </c>
    </row>
    <row r="297" spans="1:65" s="2" customFormat="1" ht="16.5" customHeight="1">
      <c r="A297" s="35"/>
      <c r="B297" s="36"/>
      <c r="C297" s="246" t="s">
        <v>603</v>
      </c>
      <c r="D297" s="246" t="s">
        <v>381</v>
      </c>
      <c r="E297" s="247" t="s">
        <v>604</v>
      </c>
      <c r="F297" s="248" t="s">
        <v>605</v>
      </c>
      <c r="G297" s="249" t="s">
        <v>230</v>
      </c>
      <c r="H297" s="250">
        <v>5</v>
      </c>
      <c r="I297" s="251"/>
      <c r="J297" s="252">
        <f>ROUND(I297*H297,2)</f>
        <v>0</v>
      </c>
      <c r="K297" s="248" t="s">
        <v>336</v>
      </c>
      <c r="L297" s="253"/>
      <c r="M297" s="254" t="s">
        <v>1</v>
      </c>
      <c r="N297" s="255" t="s">
        <v>44</v>
      </c>
      <c r="O297" s="72"/>
      <c r="P297" s="210">
        <f>O297*H297</f>
        <v>0</v>
      </c>
      <c r="Q297" s="210">
        <v>2.4169999999999998</v>
      </c>
      <c r="R297" s="210">
        <f>Q297*H297</f>
        <v>12.084999999999999</v>
      </c>
      <c r="S297" s="210">
        <v>0</v>
      </c>
      <c r="T297" s="211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12" t="s">
        <v>176</v>
      </c>
      <c r="AT297" s="212" t="s">
        <v>381</v>
      </c>
      <c r="AU297" s="212" t="s">
        <v>88</v>
      </c>
      <c r="AY297" s="17" t="s">
        <v>139</v>
      </c>
      <c r="BE297" s="213">
        <f>IF(N297="základní",J297,0)</f>
        <v>0</v>
      </c>
      <c r="BF297" s="213">
        <f>IF(N297="snížená",J297,0)</f>
        <v>0</v>
      </c>
      <c r="BG297" s="213">
        <f>IF(N297="zákl. přenesená",J297,0)</f>
        <v>0</v>
      </c>
      <c r="BH297" s="213">
        <f>IF(N297="sníž. přenesená",J297,0)</f>
        <v>0</v>
      </c>
      <c r="BI297" s="213">
        <f>IF(N297="nulová",J297,0)</f>
        <v>0</v>
      </c>
      <c r="BJ297" s="17" t="s">
        <v>86</v>
      </c>
      <c r="BK297" s="213">
        <f>ROUND(I297*H297,2)</f>
        <v>0</v>
      </c>
      <c r="BL297" s="17" t="s">
        <v>146</v>
      </c>
      <c r="BM297" s="212" t="s">
        <v>606</v>
      </c>
    </row>
    <row r="298" spans="1:65" s="2" customFormat="1" ht="19.5">
      <c r="A298" s="35"/>
      <c r="B298" s="36"/>
      <c r="C298" s="37"/>
      <c r="D298" s="214" t="s">
        <v>148</v>
      </c>
      <c r="E298" s="37"/>
      <c r="F298" s="215" t="s">
        <v>607</v>
      </c>
      <c r="G298" s="37"/>
      <c r="H298" s="37"/>
      <c r="I298" s="169"/>
      <c r="J298" s="37"/>
      <c r="K298" s="37"/>
      <c r="L298" s="40"/>
      <c r="M298" s="216"/>
      <c r="N298" s="217"/>
      <c r="O298" s="72"/>
      <c r="P298" s="72"/>
      <c r="Q298" s="72"/>
      <c r="R298" s="72"/>
      <c r="S298" s="72"/>
      <c r="T298" s="73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T298" s="17" t="s">
        <v>148</v>
      </c>
      <c r="AU298" s="17" t="s">
        <v>88</v>
      </c>
    </row>
    <row r="299" spans="1:65" s="2" customFormat="1" ht="16.5" customHeight="1">
      <c r="A299" s="35"/>
      <c r="B299" s="36"/>
      <c r="C299" s="201" t="s">
        <v>608</v>
      </c>
      <c r="D299" s="201" t="s">
        <v>142</v>
      </c>
      <c r="E299" s="202" t="s">
        <v>609</v>
      </c>
      <c r="F299" s="203" t="s">
        <v>610</v>
      </c>
      <c r="G299" s="204" t="s">
        <v>230</v>
      </c>
      <c r="H299" s="205">
        <v>6</v>
      </c>
      <c r="I299" s="206"/>
      <c r="J299" s="207">
        <f>ROUND(I299*H299,2)</f>
        <v>0</v>
      </c>
      <c r="K299" s="203" t="s">
        <v>336</v>
      </c>
      <c r="L299" s="40"/>
      <c r="M299" s="208" t="s">
        <v>1</v>
      </c>
      <c r="N299" s="209" t="s">
        <v>44</v>
      </c>
      <c r="O299" s="72"/>
      <c r="P299" s="210">
        <f>O299*H299</f>
        <v>0</v>
      </c>
      <c r="Q299" s="210">
        <v>0.41488999999999998</v>
      </c>
      <c r="R299" s="210">
        <f>Q299*H299</f>
        <v>2.4893399999999999</v>
      </c>
      <c r="S299" s="210">
        <v>0</v>
      </c>
      <c r="T299" s="211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12" t="s">
        <v>146</v>
      </c>
      <c r="AT299" s="212" t="s">
        <v>142</v>
      </c>
      <c r="AU299" s="212" t="s">
        <v>88</v>
      </c>
      <c r="AY299" s="17" t="s">
        <v>139</v>
      </c>
      <c r="BE299" s="213">
        <f>IF(N299="základní",J299,0)</f>
        <v>0</v>
      </c>
      <c r="BF299" s="213">
        <f>IF(N299="snížená",J299,0)</f>
        <v>0</v>
      </c>
      <c r="BG299" s="213">
        <f>IF(N299="zákl. přenesená",J299,0)</f>
        <v>0</v>
      </c>
      <c r="BH299" s="213">
        <f>IF(N299="sníž. přenesená",J299,0)</f>
        <v>0</v>
      </c>
      <c r="BI299" s="213">
        <f>IF(N299="nulová",J299,0)</f>
        <v>0</v>
      </c>
      <c r="BJ299" s="17" t="s">
        <v>86</v>
      </c>
      <c r="BK299" s="213">
        <f>ROUND(I299*H299,2)</f>
        <v>0</v>
      </c>
      <c r="BL299" s="17" t="s">
        <v>146</v>
      </c>
      <c r="BM299" s="212" t="s">
        <v>611</v>
      </c>
    </row>
    <row r="300" spans="1:65" s="2" customFormat="1" ht="16.5" customHeight="1">
      <c r="A300" s="35"/>
      <c r="B300" s="36"/>
      <c r="C300" s="246" t="s">
        <v>612</v>
      </c>
      <c r="D300" s="246" t="s">
        <v>381</v>
      </c>
      <c r="E300" s="247" t="s">
        <v>613</v>
      </c>
      <c r="F300" s="248" t="s">
        <v>614</v>
      </c>
      <c r="G300" s="249" t="s">
        <v>230</v>
      </c>
      <c r="H300" s="250">
        <v>6</v>
      </c>
      <c r="I300" s="251"/>
      <c r="J300" s="252">
        <f>ROUND(I300*H300,2)</f>
        <v>0</v>
      </c>
      <c r="K300" s="248" t="s">
        <v>336</v>
      </c>
      <c r="L300" s="253"/>
      <c r="M300" s="254" t="s">
        <v>1</v>
      </c>
      <c r="N300" s="255" t="s">
        <v>44</v>
      </c>
      <c r="O300" s="72"/>
      <c r="P300" s="210">
        <f>O300*H300</f>
        <v>0</v>
      </c>
      <c r="Q300" s="210">
        <v>2.5659999999999998</v>
      </c>
      <c r="R300" s="210">
        <f>Q300*H300</f>
        <v>15.395999999999999</v>
      </c>
      <c r="S300" s="210">
        <v>0</v>
      </c>
      <c r="T300" s="211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12" t="s">
        <v>176</v>
      </c>
      <c r="AT300" s="212" t="s">
        <v>381</v>
      </c>
      <c r="AU300" s="212" t="s">
        <v>88</v>
      </c>
      <c r="AY300" s="17" t="s">
        <v>139</v>
      </c>
      <c r="BE300" s="213">
        <f>IF(N300="základní",J300,0)</f>
        <v>0</v>
      </c>
      <c r="BF300" s="213">
        <f>IF(N300="snížená",J300,0)</f>
        <v>0</v>
      </c>
      <c r="BG300" s="213">
        <f>IF(N300="zákl. přenesená",J300,0)</f>
        <v>0</v>
      </c>
      <c r="BH300" s="213">
        <f>IF(N300="sníž. přenesená",J300,0)</f>
        <v>0</v>
      </c>
      <c r="BI300" s="213">
        <f>IF(N300="nulová",J300,0)</f>
        <v>0</v>
      </c>
      <c r="BJ300" s="17" t="s">
        <v>86</v>
      </c>
      <c r="BK300" s="213">
        <f>ROUND(I300*H300,2)</f>
        <v>0</v>
      </c>
      <c r="BL300" s="17" t="s">
        <v>146</v>
      </c>
      <c r="BM300" s="212" t="s">
        <v>615</v>
      </c>
    </row>
    <row r="301" spans="1:65" s="2" customFormat="1" ht="19.5">
      <c r="A301" s="35"/>
      <c r="B301" s="36"/>
      <c r="C301" s="37"/>
      <c r="D301" s="214" t="s">
        <v>148</v>
      </c>
      <c r="E301" s="37"/>
      <c r="F301" s="215" t="s">
        <v>616</v>
      </c>
      <c r="G301" s="37"/>
      <c r="H301" s="37"/>
      <c r="I301" s="169"/>
      <c r="J301" s="37"/>
      <c r="K301" s="37"/>
      <c r="L301" s="40"/>
      <c r="M301" s="216"/>
      <c r="N301" s="217"/>
      <c r="O301" s="72"/>
      <c r="P301" s="72"/>
      <c r="Q301" s="72"/>
      <c r="R301" s="72"/>
      <c r="S301" s="72"/>
      <c r="T301" s="73"/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T301" s="17" t="s">
        <v>148</v>
      </c>
      <c r="AU301" s="17" t="s">
        <v>88</v>
      </c>
    </row>
    <row r="302" spans="1:65" s="2" customFormat="1" ht="16.5" customHeight="1">
      <c r="A302" s="35"/>
      <c r="B302" s="36"/>
      <c r="C302" s="201" t="s">
        <v>617</v>
      </c>
      <c r="D302" s="201" t="s">
        <v>142</v>
      </c>
      <c r="E302" s="202" t="s">
        <v>618</v>
      </c>
      <c r="F302" s="203" t="s">
        <v>619</v>
      </c>
      <c r="G302" s="204" t="s">
        <v>230</v>
      </c>
      <c r="H302" s="205">
        <v>2</v>
      </c>
      <c r="I302" s="206"/>
      <c r="J302" s="207">
        <f>ROUND(I302*H302,2)</f>
        <v>0</v>
      </c>
      <c r="K302" s="203" t="s">
        <v>336</v>
      </c>
      <c r="L302" s="40"/>
      <c r="M302" s="208" t="s">
        <v>1</v>
      </c>
      <c r="N302" s="209" t="s">
        <v>44</v>
      </c>
      <c r="O302" s="72"/>
      <c r="P302" s="210">
        <f>O302*H302</f>
        <v>0</v>
      </c>
      <c r="Q302" s="210">
        <v>0.54568000000000005</v>
      </c>
      <c r="R302" s="210">
        <f>Q302*H302</f>
        <v>1.0913600000000001</v>
      </c>
      <c r="S302" s="210">
        <v>0</v>
      </c>
      <c r="T302" s="211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12" t="s">
        <v>146</v>
      </c>
      <c r="AT302" s="212" t="s">
        <v>142</v>
      </c>
      <c r="AU302" s="212" t="s">
        <v>88</v>
      </c>
      <c r="AY302" s="17" t="s">
        <v>139</v>
      </c>
      <c r="BE302" s="213">
        <f>IF(N302="základní",J302,0)</f>
        <v>0</v>
      </c>
      <c r="BF302" s="213">
        <f>IF(N302="snížená",J302,0)</f>
        <v>0</v>
      </c>
      <c r="BG302" s="213">
        <f>IF(N302="zákl. přenesená",J302,0)</f>
        <v>0</v>
      </c>
      <c r="BH302" s="213">
        <f>IF(N302="sníž. přenesená",J302,0)</f>
        <v>0</v>
      </c>
      <c r="BI302" s="213">
        <f>IF(N302="nulová",J302,0)</f>
        <v>0</v>
      </c>
      <c r="BJ302" s="17" t="s">
        <v>86</v>
      </c>
      <c r="BK302" s="213">
        <f>ROUND(I302*H302,2)</f>
        <v>0</v>
      </c>
      <c r="BL302" s="17" t="s">
        <v>146</v>
      </c>
      <c r="BM302" s="212" t="s">
        <v>620</v>
      </c>
    </row>
    <row r="303" spans="1:65" s="2" customFormat="1" ht="21.75" customHeight="1">
      <c r="A303" s="35"/>
      <c r="B303" s="36"/>
      <c r="C303" s="246" t="s">
        <v>621</v>
      </c>
      <c r="D303" s="246" t="s">
        <v>381</v>
      </c>
      <c r="E303" s="247" t="s">
        <v>622</v>
      </c>
      <c r="F303" s="248" t="s">
        <v>623</v>
      </c>
      <c r="G303" s="249" t="s">
        <v>230</v>
      </c>
      <c r="H303" s="250">
        <v>2</v>
      </c>
      <c r="I303" s="251"/>
      <c r="J303" s="252">
        <f>ROUND(I303*H303,2)</f>
        <v>0</v>
      </c>
      <c r="K303" s="248" t="s">
        <v>336</v>
      </c>
      <c r="L303" s="253"/>
      <c r="M303" s="254" t="s">
        <v>1</v>
      </c>
      <c r="N303" s="255" t="s">
        <v>44</v>
      </c>
      <c r="O303" s="72"/>
      <c r="P303" s="210">
        <f>O303*H303</f>
        <v>0</v>
      </c>
      <c r="Q303" s="210">
        <v>3.68</v>
      </c>
      <c r="R303" s="210">
        <f>Q303*H303</f>
        <v>7.36</v>
      </c>
      <c r="S303" s="210">
        <v>0</v>
      </c>
      <c r="T303" s="211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12" t="s">
        <v>176</v>
      </c>
      <c r="AT303" s="212" t="s">
        <v>381</v>
      </c>
      <c r="AU303" s="212" t="s">
        <v>88</v>
      </c>
      <c r="AY303" s="17" t="s">
        <v>139</v>
      </c>
      <c r="BE303" s="213">
        <f>IF(N303="základní",J303,0)</f>
        <v>0</v>
      </c>
      <c r="BF303" s="213">
        <f>IF(N303="snížená",J303,0)</f>
        <v>0</v>
      </c>
      <c r="BG303" s="213">
        <f>IF(N303="zákl. přenesená",J303,0)</f>
        <v>0</v>
      </c>
      <c r="BH303" s="213">
        <f>IF(N303="sníž. přenesená",J303,0)</f>
        <v>0</v>
      </c>
      <c r="BI303" s="213">
        <f>IF(N303="nulová",J303,0)</f>
        <v>0</v>
      </c>
      <c r="BJ303" s="17" t="s">
        <v>86</v>
      </c>
      <c r="BK303" s="213">
        <f>ROUND(I303*H303,2)</f>
        <v>0</v>
      </c>
      <c r="BL303" s="17" t="s">
        <v>146</v>
      </c>
      <c r="BM303" s="212" t="s">
        <v>624</v>
      </c>
    </row>
    <row r="304" spans="1:65" s="2" customFormat="1" ht="19.5">
      <c r="A304" s="35"/>
      <c r="B304" s="36"/>
      <c r="C304" s="37"/>
      <c r="D304" s="214" t="s">
        <v>148</v>
      </c>
      <c r="E304" s="37"/>
      <c r="F304" s="215" t="s">
        <v>625</v>
      </c>
      <c r="G304" s="37"/>
      <c r="H304" s="37"/>
      <c r="I304" s="169"/>
      <c r="J304" s="37"/>
      <c r="K304" s="37"/>
      <c r="L304" s="40"/>
      <c r="M304" s="216"/>
      <c r="N304" s="217"/>
      <c r="O304" s="72"/>
      <c r="P304" s="72"/>
      <c r="Q304" s="72"/>
      <c r="R304" s="72"/>
      <c r="S304" s="72"/>
      <c r="T304" s="73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17" t="s">
        <v>148</v>
      </c>
      <c r="AU304" s="17" t="s">
        <v>88</v>
      </c>
    </row>
    <row r="305" spans="1:65" s="2" customFormat="1" ht="16.5" customHeight="1">
      <c r="A305" s="35"/>
      <c r="B305" s="36"/>
      <c r="C305" s="201" t="s">
        <v>626</v>
      </c>
      <c r="D305" s="201" t="s">
        <v>142</v>
      </c>
      <c r="E305" s="202" t="s">
        <v>627</v>
      </c>
      <c r="F305" s="203" t="s">
        <v>628</v>
      </c>
      <c r="G305" s="204" t="s">
        <v>230</v>
      </c>
      <c r="H305" s="205">
        <v>6</v>
      </c>
      <c r="I305" s="206"/>
      <c r="J305" s="207">
        <f>ROUND(I305*H305,2)</f>
        <v>0</v>
      </c>
      <c r="K305" s="203" t="s">
        <v>336</v>
      </c>
      <c r="L305" s="40"/>
      <c r="M305" s="208" t="s">
        <v>1</v>
      </c>
      <c r="N305" s="209" t="s">
        <v>44</v>
      </c>
      <c r="O305" s="72"/>
      <c r="P305" s="210">
        <f>O305*H305</f>
        <v>0</v>
      </c>
      <c r="Q305" s="210">
        <v>9.8899999999999995E-3</v>
      </c>
      <c r="R305" s="210">
        <f>Q305*H305</f>
        <v>5.9339999999999997E-2</v>
      </c>
      <c r="S305" s="210">
        <v>0</v>
      </c>
      <c r="T305" s="211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12" t="s">
        <v>146</v>
      </c>
      <c r="AT305" s="212" t="s">
        <v>142</v>
      </c>
      <c r="AU305" s="212" t="s">
        <v>88</v>
      </c>
      <c r="AY305" s="17" t="s">
        <v>139</v>
      </c>
      <c r="BE305" s="213">
        <f>IF(N305="základní",J305,0)</f>
        <v>0</v>
      </c>
      <c r="BF305" s="213">
        <f>IF(N305="snížená",J305,0)</f>
        <v>0</v>
      </c>
      <c r="BG305" s="213">
        <f>IF(N305="zákl. přenesená",J305,0)</f>
        <v>0</v>
      </c>
      <c r="BH305" s="213">
        <f>IF(N305="sníž. přenesená",J305,0)</f>
        <v>0</v>
      </c>
      <c r="BI305" s="213">
        <f>IF(N305="nulová",J305,0)</f>
        <v>0</v>
      </c>
      <c r="BJ305" s="17" t="s">
        <v>86</v>
      </c>
      <c r="BK305" s="213">
        <f>ROUND(I305*H305,2)</f>
        <v>0</v>
      </c>
      <c r="BL305" s="17" t="s">
        <v>146</v>
      </c>
      <c r="BM305" s="212" t="s">
        <v>629</v>
      </c>
    </row>
    <row r="306" spans="1:65" s="2" customFormat="1" ht="16.5" customHeight="1">
      <c r="A306" s="35"/>
      <c r="B306" s="36"/>
      <c r="C306" s="246" t="s">
        <v>630</v>
      </c>
      <c r="D306" s="246" t="s">
        <v>381</v>
      </c>
      <c r="E306" s="247" t="s">
        <v>631</v>
      </c>
      <c r="F306" s="248" t="s">
        <v>632</v>
      </c>
      <c r="G306" s="249" t="s">
        <v>230</v>
      </c>
      <c r="H306" s="250">
        <v>6</v>
      </c>
      <c r="I306" s="251"/>
      <c r="J306" s="252">
        <f>ROUND(I306*H306,2)</f>
        <v>0</v>
      </c>
      <c r="K306" s="248" t="s">
        <v>336</v>
      </c>
      <c r="L306" s="253"/>
      <c r="M306" s="254" t="s">
        <v>1</v>
      </c>
      <c r="N306" s="255" t="s">
        <v>44</v>
      </c>
      <c r="O306" s="72"/>
      <c r="P306" s="210">
        <f>O306*H306</f>
        <v>0</v>
      </c>
      <c r="Q306" s="210">
        <v>0.18099999999999999</v>
      </c>
      <c r="R306" s="210">
        <f>Q306*H306</f>
        <v>1.0859999999999999</v>
      </c>
      <c r="S306" s="210">
        <v>0</v>
      </c>
      <c r="T306" s="211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12" t="s">
        <v>176</v>
      </c>
      <c r="AT306" s="212" t="s">
        <v>381</v>
      </c>
      <c r="AU306" s="212" t="s">
        <v>88</v>
      </c>
      <c r="AY306" s="17" t="s">
        <v>139</v>
      </c>
      <c r="BE306" s="213">
        <f>IF(N306="základní",J306,0)</f>
        <v>0</v>
      </c>
      <c r="BF306" s="213">
        <f>IF(N306="snížená",J306,0)</f>
        <v>0</v>
      </c>
      <c r="BG306" s="213">
        <f>IF(N306="zákl. přenesená",J306,0)</f>
        <v>0</v>
      </c>
      <c r="BH306" s="213">
        <f>IF(N306="sníž. přenesená",J306,0)</f>
        <v>0</v>
      </c>
      <c r="BI306" s="213">
        <f>IF(N306="nulová",J306,0)</f>
        <v>0</v>
      </c>
      <c r="BJ306" s="17" t="s">
        <v>86</v>
      </c>
      <c r="BK306" s="213">
        <f>ROUND(I306*H306,2)</f>
        <v>0</v>
      </c>
      <c r="BL306" s="17" t="s">
        <v>146</v>
      </c>
      <c r="BM306" s="212" t="s">
        <v>633</v>
      </c>
    </row>
    <row r="307" spans="1:65" s="2" customFormat="1" ht="19.5">
      <c r="A307" s="35"/>
      <c r="B307" s="36"/>
      <c r="C307" s="37"/>
      <c r="D307" s="214" t="s">
        <v>148</v>
      </c>
      <c r="E307" s="37"/>
      <c r="F307" s="215" t="s">
        <v>634</v>
      </c>
      <c r="G307" s="37"/>
      <c r="H307" s="37"/>
      <c r="I307" s="169"/>
      <c r="J307" s="37"/>
      <c r="K307" s="37"/>
      <c r="L307" s="40"/>
      <c r="M307" s="216"/>
      <c r="N307" s="217"/>
      <c r="O307" s="72"/>
      <c r="P307" s="72"/>
      <c r="Q307" s="72"/>
      <c r="R307" s="72"/>
      <c r="S307" s="72"/>
      <c r="T307" s="73"/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T307" s="17" t="s">
        <v>148</v>
      </c>
      <c r="AU307" s="17" t="s">
        <v>88</v>
      </c>
    </row>
    <row r="308" spans="1:65" s="2" customFormat="1" ht="16.5" customHeight="1">
      <c r="A308" s="35"/>
      <c r="B308" s="36"/>
      <c r="C308" s="201" t="s">
        <v>635</v>
      </c>
      <c r="D308" s="201" t="s">
        <v>142</v>
      </c>
      <c r="E308" s="202" t="s">
        <v>636</v>
      </c>
      <c r="F308" s="203" t="s">
        <v>637</v>
      </c>
      <c r="G308" s="204" t="s">
        <v>230</v>
      </c>
      <c r="H308" s="205">
        <v>5</v>
      </c>
      <c r="I308" s="206"/>
      <c r="J308" s="207">
        <f>ROUND(I308*H308,2)</f>
        <v>0</v>
      </c>
      <c r="K308" s="203" t="s">
        <v>336</v>
      </c>
      <c r="L308" s="40"/>
      <c r="M308" s="208" t="s">
        <v>1</v>
      </c>
      <c r="N308" s="209" t="s">
        <v>44</v>
      </c>
      <c r="O308" s="72"/>
      <c r="P308" s="210">
        <f>O308*H308</f>
        <v>0</v>
      </c>
      <c r="Q308" s="210">
        <v>9.8899999999999995E-3</v>
      </c>
      <c r="R308" s="210">
        <f>Q308*H308</f>
        <v>4.9449999999999994E-2</v>
      </c>
      <c r="S308" s="210">
        <v>0</v>
      </c>
      <c r="T308" s="211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12" t="s">
        <v>146</v>
      </c>
      <c r="AT308" s="212" t="s">
        <v>142</v>
      </c>
      <c r="AU308" s="212" t="s">
        <v>88</v>
      </c>
      <c r="AY308" s="17" t="s">
        <v>139</v>
      </c>
      <c r="BE308" s="213">
        <f>IF(N308="základní",J308,0)</f>
        <v>0</v>
      </c>
      <c r="BF308" s="213">
        <f>IF(N308="snížená",J308,0)</f>
        <v>0</v>
      </c>
      <c r="BG308" s="213">
        <f>IF(N308="zákl. přenesená",J308,0)</f>
        <v>0</v>
      </c>
      <c r="BH308" s="213">
        <f>IF(N308="sníž. přenesená",J308,0)</f>
        <v>0</v>
      </c>
      <c r="BI308" s="213">
        <f>IF(N308="nulová",J308,0)</f>
        <v>0</v>
      </c>
      <c r="BJ308" s="17" t="s">
        <v>86</v>
      </c>
      <c r="BK308" s="213">
        <f>ROUND(I308*H308,2)</f>
        <v>0</v>
      </c>
      <c r="BL308" s="17" t="s">
        <v>146</v>
      </c>
      <c r="BM308" s="212" t="s">
        <v>638</v>
      </c>
    </row>
    <row r="309" spans="1:65" s="2" customFormat="1" ht="16.5" customHeight="1">
      <c r="A309" s="35"/>
      <c r="B309" s="36"/>
      <c r="C309" s="246" t="s">
        <v>639</v>
      </c>
      <c r="D309" s="246" t="s">
        <v>381</v>
      </c>
      <c r="E309" s="247" t="s">
        <v>640</v>
      </c>
      <c r="F309" s="248" t="s">
        <v>641</v>
      </c>
      <c r="G309" s="249" t="s">
        <v>230</v>
      </c>
      <c r="H309" s="250">
        <v>5</v>
      </c>
      <c r="I309" s="251"/>
      <c r="J309" s="252">
        <f>ROUND(I309*H309,2)</f>
        <v>0</v>
      </c>
      <c r="K309" s="248" t="s">
        <v>336</v>
      </c>
      <c r="L309" s="253"/>
      <c r="M309" s="254" t="s">
        <v>1</v>
      </c>
      <c r="N309" s="255" t="s">
        <v>44</v>
      </c>
      <c r="O309" s="72"/>
      <c r="P309" s="210">
        <f>O309*H309</f>
        <v>0</v>
      </c>
      <c r="Q309" s="210">
        <v>0.36199999999999999</v>
      </c>
      <c r="R309" s="210">
        <f>Q309*H309</f>
        <v>1.81</v>
      </c>
      <c r="S309" s="210">
        <v>0</v>
      </c>
      <c r="T309" s="211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12" t="s">
        <v>176</v>
      </c>
      <c r="AT309" s="212" t="s">
        <v>381</v>
      </c>
      <c r="AU309" s="212" t="s">
        <v>88</v>
      </c>
      <c r="AY309" s="17" t="s">
        <v>139</v>
      </c>
      <c r="BE309" s="213">
        <f>IF(N309="základní",J309,0)</f>
        <v>0</v>
      </c>
      <c r="BF309" s="213">
        <f>IF(N309="snížená",J309,0)</f>
        <v>0</v>
      </c>
      <c r="BG309" s="213">
        <f>IF(N309="zákl. přenesená",J309,0)</f>
        <v>0</v>
      </c>
      <c r="BH309" s="213">
        <f>IF(N309="sníž. přenesená",J309,0)</f>
        <v>0</v>
      </c>
      <c r="BI309" s="213">
        <f>IF(N309="nulová",J309,0)</f>
        <v>0</v>
      </c>
      <c r="BJ309" s="17" t="s">
        <v>86</v>
      </c>
      <c r="BK309" s="213">
        <f>ROUND(I309*H309,2)</f>
        <v>0</v>
      </c>
      <c r="BL309" s="17" t="s">
        <v>146</v>
      </c>
      <c r="BM309" s="212" t="s">
        <v>642</v>
      </c>
    </row>
    <row r="310" spans="1:65" s="2" customFormat="1" ht="19.5">
      <c r="A310" s="35"/>
      <c r="B310" s="36"/>
      <c r="C310" s="37"/>
      <c r="D310" s="214" t="s">
        <v>148</v>
      </c>
      <c r="E310" s="37"/>
      <c r="F310" s="215" t="s">
        <v>643</v>
      </c>
      <c r="G310" s="37"/>
      <c r="H310" s="37"/>
      <c r="I310" s="169"/>
      <c r="J310" s="37"/>
      <c r="K310" s="37"/>
      <c r="L310" s="40"/>
      <c r="M310" s="216"/>
      <c r="N310" s="217"/>
      <c r="O310" s="72"/>
      <c r="P310" s="72"/>
      <c r="Q310" s="72"/>
      <c r="R310" s="72"/>
      <c r="S310" s="72"/>
      <c r="T310" s="73"/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T310" s="17" t="s">
        <v>148</v>
      </c>
      <c r="AU310" s="17" t="s">
        <v>88</v>
      </c>
    </row>
    <row r="311" spans="1:65" s="2" customFormat="1" ht="16.5" customHeight="1">
      <c r="A311" s="35"/>
      <c r="B311" s="36"/>
      <c r="C311" s="201" t="s">
        <v>644</v>
      </c>
      <c r="D311" s="201" t="s">
        <v>142</v>
      </c>
      <c r="E311" s="202" t="s">
        <v>645</v>
      </c>
      <c r="F311" s="203" t="s">
        <v>646</v>
      </c>
      <c r="G311" s="204" t="s">
        <v>230</v>
      </c>
      <c r="H311" s="205">
        <v>11</v>
      </c>
      <c r="I311" s="206"/>
      <c r="J311" s="207">
        <f>ROUND(I311*H311,2)</f>
        <v>0</v>
      </c>
      <c r="K311" s="203" t="s">
        <v>336</v>
      </c>
      <c r="L311" s="40"/>
      <c r="M311" s="208" t="s">
        <v>1</v>
      </c>
      <c r="N311" s="209" t="s">
        <v>44</v>
      </c>
      <c r="O311" s="72"/>
      <c r="P311" s="210">
        <f>O311*H311</f>
        <v>0</v>
      </c>
      <c r="Q311" s="210">
        <v>9.8899999999999995E-3</v>
      </c>
      <c r="R311" s="210">
        <f>Q311*H311</f>
        <v>0.10879</v>
      </c>
      <c r="S311" s="210">
        <v>0</v>
      </c>
      <c r="T311" s="211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12" t="s">
        <v>146</v>
      </c>
      <c r="AT311" s="212" t="s">
        <v>142</v>
      </c>
      <c r="AU311" s="212" t="s">
        <v>88</v>
      </c>
      <c r="AY311" s="17" t="s">
        <v>139</v>
      </c>
      <c r="BE311" s="213">
        <f>IF(N311="základní",J311,0)</f>
        <v>0</v>
      </c>
      <c r="BF311" s="213">
        <f>IF(N311="snížená",J311,0)</f>
        <v>0</v>
      </c>
      <c r="BG311" s="213">
        <f>IF(N311="zákl. přenesená",J311,0)</f>
        <v>0</v>
      </c>
      <c r="BH311" s="213">
        <f>IF(N311="sníž. přenesená",J311,0)</f>
        <v>0</v>
      </c>
      <c r="BI311" s="213">
        <f>IF(N311="nulová",J311,0)</f>
        <v>0</v>
      </c>
      <c r="BJ311" s="17" t="s">
        <v>86</v>
      </c>
      <c r="BK311" s="213">
        <f>ROUND(I311*H311,2)</f>
        <v>0</v>
      </c>
      <c r="BL311" s="17" t="s">
        <v>146</v>
      </c>
      <c r="BM311" s="212" t="s">
        <v>647</v>
      </c>
    </row>
    <row r="312" spans="1:65" s="2" customFormat="1" ht="16.5" customHeight="1">
      <c r="A312" s="35"/>
      <c r="B312" s="36"/>
      <c r="C312" s="201" t="s">
        <v>648</v>
      </c>
      <c r="D312" s="201" t="s">
        <v>142</v>
      </c>
      <c r="E312" s="202" t="s">
        <v>649</v>
      </c>
      <c r="F312" s="203" t="s">
        <v>650</v>
      </c>
      <c r="G312" s="204" t="s">
        <v>230</v>
      </c>
      <c r="H312" s="205">
        <v>11</v>
      </c>
      <c r="I312" s="206"/>
      <c r="J312" s="207">
        <f>ROUND(I312*H312,2)</f>
        <v>0</v>
      </c>
      <c r="K312" s="203" t="s">
        <v>1</v>
      </c>
      <c r="L312" s="40"/>
      <c r="M312" s="208" t="s">
        <v>1</v>
      </c>
      <c r="N312" s="209" t="s">
        <v>44</v>
      </c>
      <c r="O312" s="72"/>
      <c r="P312" s="210">
        <f>O312*H312</f>
        <v>0</v>
      </c>
      <c r="Q312" s="210">
        <v>0.52</v>
      </c>
      <c r="R312" s="210">
        <f>Q312*H312</f>
        <v>5.7200000000000006</v>
      </c>
      <c r="S312" s="210">
        <v>0</v>
      </c>
      <c r="T312" s="211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12" t="s">
        <v>146</v>
      </c>
      <c r="AT312" s="212" t="s">
        <v>142</v>
      </c>
      <c r="AU312" s="212" t="s">
        <v>88</v>
      </c>
      <c r="AY312" s="17" t="s">
        <v>139</v>
      </c>
      <c r="BE312" s="213">
        <f>IF(N312="základní",J312,0)</f>
        <v>0</v>
      </c>
      <c r="BF312" s="213">
        <f>IF(N312="snížená",J312,0)</f>
        <v>0</v>
      </c>
      <c r="BG312" s="213">
        <f>IF(N312="zákl. přenesená",J312,0)</f>
        <v>0</v>
      </c>
      <c r="BH312" s="213">
        <f>IF(N312="sníž. přenesená",J312,0)</f>
        <v>0</v>
      </c>
      <c r="BI312" s="213">
        <f>IF(N312="nulová",J312,0)</f>
        <v>0</v>
      </c>
      <c r="BJ312" s="17" t="s">
        <v>86</v>
      </c>
      <c r="BK312" s="213">
        <f>ROUND(I312*H312,2)</f>
        <v>0</v>
      </c>
      <c r="BL312" s="17" t="s">
        <v>146</v>
      </c>
      <c r="BM312" s="212" t="s">
        <v>651</v>
      </c>
    </row>
    <row r="313" spans="1:65" s="2" customFormat="1" ht="19.5">
      <c r="A313" s="35"/>
      <c r="B313" s="36"/>
      <c r="C313" s="37"/>
      <c r="D313" s="214" t="s">
        <v>148</v>
      </c>
      <c r="E313" s="37"/>
      <c r="F313" s="215" t="s">
        <v>652</v>
      </c>
      <c r="G313" s="37"/>
      <c r="H313" s="37"/>
      <c r="I313" s="169"/>
      <c r="J313" s="37"/>
      <c r="K313" s="37"/>
      <c r="L313" s="40"/>
      <c r="M313" s="216"/>
      <c r="N313" s="217"/>
      <c r="O313" s="72"/>
      <c r="P313" s="72"/>
      <c r="Q313" s="72"/>
      <c r="R313" s="72"/>
      <c r="S313" s="72"/>
      <c r="T313" s="73"/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T313" s="17" t="s">
        <v>148</v>
      </c>
      <c r="AU313" s="17" t="s">
        <v>88</v>
      </c>
    </row>
    <row r="314" spans="1:65" s="2" customFormat="1" ht="16.5" customHeight="1">
      <c r="A314" s="35"/>
      <c r="B314" s="36"/>
      <c r="C314" s="201" t="s">
        <v>653</v>
      </c>
      <c r="D314" s="201" t="s">
        <v>142</v>
      </c>
      <c r="E314" s="202" t="s">
        <v>654</v>
      </c>
      <c r="F314" s="203" t="s">
        <v>655</v>
      </c>
      <c r="G314" s="204" t="s">
        <v>230</v>
      </c>
      <c r="H314" s="205">
        <v>1</v>
      </c>
      <c r="I314" s="206"/>
      <c r="J314" s="207">
        <f>ROUND(I314*H314,2)</f>
        <v>0</v>
      </c>
      <c r="K314" s="203" t="s">
        <v>336</v>
      </c>
      <c r="L314" s="40"/>
      <c r="M314" s="208" t="s">
        <v>1</v>
      </c>
      <c r="N314" s="209" t="s">
        <v>44</v>
      </c>
      <c r="O314" s="72"/>
      <c r="P314" s="210">
        <f>O314*H314</f>
        <v>0</v>
      </c>
      <c r="Q314" s="210">
        <v>1.018E-2</v>
      </c>
      <c r="R314" s="210">
        <f>Q314*H314</f>
        <v>1.018E-2</v>
      </c>
      <c r="S314" s="210">
        <v>0</v>
      </c>
      <c r="T314" s="211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12" t="s">
        <v>146</v>
      </c>
      <c r="AT314" s="212" t="s">
        <v>142</v>
      </c>
      <c r="AU314" s="212" t="s">
        <v>88</v>
      </c>
      <c r="AY314" s="17" t="s">
        <v>139</v>
      </c>
      <c r="BE314" s="213">
        <f>IF(N314="základní",J314,0)</f>
        <v>0</v>
      </c>
      <c r="BF314" s="213">
        <f>IF(N314="snížená",J314,0)</f>
        <v>0</v>
      </c>
      <c r="BG314" s="213">
        <f>IF(N314="zákl. přenesená",J314,0)</f>
        <v>0</v>
      </c>
      <c r="BH314" s="213">
        <f>IF(N314="sníž. přenesená",J314,0)</f>
        <v>0</v>
      </c>
      <c r="BI314" s="213">
        <f>IF(N314="nulová",J314,0)</f>
        <v>0</v>
      </c>
      <c r="BJ314" s="17" t="s">
        <v>86</v>
      </c>
      <c r="BK314" s="213">
        <f>ROUND(I314*H314,2)</f>
        <v>0</v>
      </c>
      <c r="BL314" s="17" t="s">
        <v>146</v>
      </c>
      <c r="BM314" s="212" t="s">
        <v>656</v>
      </c>
    </row>
    <row r="315" spans="1:65" s="2" customFormat="1" ht="16.5" customHeight="1">
      <c r="A315" s="35"/>
      <c r="B315" s="36"/>
      <c r="C315" s="201" t="s">
        <v>657</v>
      </c>
      <c r="D315" s="201" t="s">
        <v>142</v>
      </c>
      <c r="E315" s="202" t="s">
        <v>658</v>
      </c>
      <c r="F315" s="203" t="s">
        <v>659</v>
      </c>
      <c r="G315" s="204" t="s">
        <v>230</v>
      </c>
      <c r="H315" s="205">
        <v>1</v>
      </c>
      <c r="I315" s="206"/>
      <c r="J315" s="207">
        <f>ROUND(I315*H315,2)</f>
        <v>0</v>
      </c>
      <c r="K315" s="203" t="s">
        <v>1</v>
      </c>
      <c r="L315" s="40"/>
      <c r="M315" s="208" t="s">
        <v>1</v>
      </c>
      <c r="N315" s="209" t="s">
        <v>44</v>
      </c>
      <c r="O315" s="72"/>
      <c r="P315" s="210">
        <f>O315*H315</f>
        <v>0</v>
      </c>
      <c r="Q315" s="210">
        <v>0.72</v>
      </c>
      <c r="R315" s="210">
        <f>Q315*H315</f>
        <v>0.72</v>
      </c>
      <c r="S315" s="210">
        <v>0</v>
      </c>
      <c r="T315" s="211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12" t="s">
        <v>146</v>
      </c>
      <c r="AT315" s="212" t="s">
        <v>142</v>
      </c>
      <c r="AU315" s="212" t="s">
        <v>88</v>
      </c>
      <c r="AY315" s="17" t="s">
        <v>139</v>
      </c>
      <c r="BE315" s="213">
        <f>IF(N315="základní",J315,0)</f>
        <v>0</v>
      </c>
      <c r="BF315" s="213">
        <f>IF(N315="snížená",J315,0)</f>
        <v>0</v>
      </c>
      <c r="BG315" s="213">
        <f>IF(N315="zákl. přenesená",J315,0)</f>
        <v>0</v>
      </c>
      <c r="BH315" s="213">
        <f>IF(N315="sníž. přenesená",J315,0)</f>
        <v>0</v>
      </c>
      <c r="BI315" s="213">
        <f>IF(N315="nulová",J315,0)</f>
        <v>0</v>
      </c>
      <c r="BJ315" s="17" t="s">
        <v>86</v>
      </c>
      <c r="BK315" s="213">
        <f>ROUND(I315*H315,2)</f>
        <v>0</v>
      </c>
      <c r="BL315" s="17" t="s">
        <v>146</v>
      </c>
      <c r="BM315" s="212" t="s">
        <v>660</v>
      </c>
    </row>
    <row r="316" spans="1:65" s="2" customFormat="1" ht="19.5">
      <c r="A316" s="35"/>
      <c r="B316" s="36"/>
      <c r="C316" s="37"/>
      <c r="D316" s="214" t="s">
        <v>148</v>
      </c>
      <c r="E316" s="37"/>
      <c r="F316" s="215" t="s">
        <v>661</v>
      </c>
      <c r="G316" s="37"/>
      <c r="H316" s="37"/>
      <c r="I316" s="169"/>
      <c r="J316" s="37"/>
      <c r="K316" s="37"/>
      <c r="L316" s="40"/>
      <c r="M316" s="216"/>
      <c r="N316" s="217"/>
      <c r="O316" s="72"/>
      <c r="P316" s="72"/>
      <c r="Q316" s="72"/>
      <c r="R316" s="72"/>
      <c r="S316" s="72"/>
      <c r="T316" s="73"/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T316" s="17" t="s">
        <v>148</v>
      </c>
      <c r="AU316" s="17" t="s">
        <v>88</v>
      </c>
    </row>
    <row r="317" spans="1:65" s="2" customFormat="1" ht="16.5" customHeight="1">
      <c r="A317" s="35"/>
      <c r="B317" s="36"/>
      <c r="C317" s="201" t="s">
        <v>662</v>
      </c>
      <c r="D317" s="201" t="s">
        <v>142</v>
      </c>
      <c r="E317" s="202" t="s">
        <v>663</v>
      </c>
      <c r="F317" s="203" t="s">
        <v>664</v>
      </c>
      <c r="G317" s="204" t="s">
        <v>468</v>
      </c>
      <c r="H317" s="205">
        <v>746.3</v>
      </c>
      <c r="I317" s="206"/>
      <c r="J317" s="207">
        <f>ROUND(I317*H317,2)</f>
        <v>0</v>
      </c>
      <c r="K317" s="203" t="s">
        <v>1</v>
      </c>
      <c r="L317" s="40"/>
      <c r="M317" s="208" t="s">
        <v>1</v>
      </c>
      <c r="N317" s="209" t="s">
        <v>44</v>
      </c>
      <c r="O317" s="72"/>
      <c r="P317" s="210">
        <f>O317*H317</f>
        <v>0</v>
      </c>
      <c r="Q317" s="210">
        <v>0.02</v>
      </c>
      <c r="R317" s="210">
        <f>Q317*H317</f>
        <v>14.926</v>
      </c>
      <c r="S317" s="210">
        <v>0</v>
      </c>
      <c r="T317" s="211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12" t="s">
        <v>146</v>
      </c>
      <c r="AT317" s="212" t="s">
        <v>142</v>
      </c>
      <c r="AU317" s="212" t="s">
        <v>88</v>
      </c>
      <c r="AY317" s="17" t="s">
        <v>139</v>
      </c>
      <c r="BE317" s="213">
        <f>IF(N317="základní",J317,0)</f>
        <v>0</v>
      </c>
      <c r="BF317" s="213">
        <f>IF(N317="snížená",J317,0)</f>
        <v>0</v>
      </c>
      <c r="BG317" s="213">
        <f>IF(N317="zákl. přenesená",J317,0)</f>
        <v>0</v>
      </c>
      <c r="BH317" s="213">
        <f>IF(N317="sníž. přenesená",J317,0)</f>
        <v>0</v>
      </c>
      <c r="BI317" s="213">
        <f>IF(N317="nulová",J317,0)</f>
        <v>0</v>
      </c>
      <c r="BJ317" s="17" t="s">
        <v>86</v>
      </c>
      <c r="BK317" s="213">
        <f>ROUND(I317*H317,2)</f>
        <v>0</v>
      </c>
      <c r="BL317" s="17" t="s">
        <v>146</v>
      </c>
      <c r="BM317" s="212" t="s">
        <v>665</v>
      </c>
    </row>
    <row r="318" spans="1:65" s="2" customFormat="1" ht="19.5">
      <c r="A318" s="35"/>
      <c r="B318" s="36"/>
      <c r="C318" s="37"/>
      <c r="D318" s="214" t="s">
        <v>148</v>
      </c>
      <c r="E318" s="37"/>
      <c r="F318" s="215" t="s">
        <v>666</v>
      </c>
      <c r="G318" s="37"/>
      <c r="H318" s="37"/>
      <c r="I318" s="169"/>
      <c r="J318" s="37"/>
      <c r="K318" s="37"/>
      <c r="L318" s="40"/>
      <c r="M318" s="216"/>
      <c r="N318" s="217"/>
      <c r="O318" s="72"/>
      <c r="P318" s="72"/>
      <c r="Q318" s="72"/>
      <c r="R318" s="72"/>
      <c r="S318" s="72"/>
      <c r="T318" s="73"/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T318" s="17" t="s">
        <v>148</v>
      </c>
      <c r="AU318" s="17" t="s">
        <v>88</v>
      </c>
    </row>
    <row r="319" spans="1:65" s="2" customFormat="1" ht="16.5" customHeight="1">
      <c r="A319" s="35"/>
      <c r="B319" s="36"/>
      <c r="C319" s="201" t="s">
        <v>667</v>
      </c>
      <c r="D319" s="201" t="s">
        <v>142</v>
      </c>
      <c r="E319" s="202" t="s">
        <v>668</v>
      </c>
      <c r="F319" s="203" t="s">
        <v>669</v>
      </c>
      <c r="G319" s="204" t="s">
        <v>468</v>
      </c>
      <c r="H319" s="205">
        <v>782.6</v>
      </c>
      <c r="I319" s="206"/>
      <c r="J319" s="207">
        <f>ROUND(I319*H319,2)</f>
        <v>0</v>
      </c>
      <c r="K319" s="203" t="s">
        <v>1</v>
      </c>
      <c r="L319" s="40"/>
      <c r="M319" s="208" t="s">
        <v>1</v>
      </c>
      <c r="N319" s="209" t="s">
        <v>44</v>
      </c>
      <c r="O319" s="72"/>
      <c r="P319" s="210">
        <f>O319*H319</f>
        <v>0</v>
      </c>
      <c r="Q319" s="210">
        <v>1.29E-2</v>
      </c>
      <c r="R319" s="210">
        <f>Q319*H319</f>
        <v>10.09554</v>
      </c>
      <c r="S319" s="210">
        <v>0</v>
      </c>
      <c r="T319" s="211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12" t="s">
        <v>146</v>
      </c>
      <c r="AT319" s="212" t="s">
        <v>142</v>
      </c>
      <c r="AU319" s="212" t="s">
        <v>88</v>
      </c>
      <c r="AY319" s="17" t="s">
        <v>139</v>
      </c>
      <c r="BE319" s="213">
        <f>IF(N319="základní",J319,0)</f>
        <v>0</v>
      </c>
      <c r="BF319" s="213">
        <f>IF(N319="snížená",J319,0)</f>
        <v>0</v>
      </c>
      <c r="BG319" s="213">
        <f>IF(N319="zákl. přenesená",J319,0)</f>
        <v>0</v>
      </c>
      <c r="BH319" s="213">
        <f>IF(N319="sníž. přenesená",J319,0)</f>
        <v>0</v>
      </c>
      <c r="BI319" s="213">
        <f>IF(N319="nulová",J319,0)</f>
        <v>0</v>
      </c>
      <c r="BJ319" s="17" t="s">
        <v>86</v>
      </c>
      <c r="BK319" s="213">
        <f>ROUND(I319*H319,2)</f>
        <v>0</v>
      </c>
      <c r="BL319" s="17" t="s">
        <v>146</v>
      </c>
      <c r="BM319" s="212" t="s">
        <v>670</v>
      </c>
    </row>
    <row r="320" spans="1:65" s="2" customFormat="1" ht="19.5">
      <c r="A320" s="35"/>
      <c r="B320" s="36"/>
      <c r="C320" s="37"/>
      <c r="D320" s="214" t="s">
        <v>148</v>
      </c>
      <c r="E320" s="37"/>
      <c r="F320" s="215" t="s">
        <v>671</v>
      </c>
      <c r="G320" s="37"/>
      <c r="H320" s="37"/>
      <c r="I320" s="169"/>
      <c r="J320" s="37"/>
      <c r="K320" s="37"/>
      <c r="L320" s="40"/>
      <c r="M320" s="216"/>
      <c r="N320" s="217"/>
      <c r="O320" s="72"/>
      <c r="P320" s="72"/>
      <c r="Q320" s="72"/>
      <c r="R320" s="72"/>
      <c r="S320" s="72"/>
      <c r="T320" s="73"/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T320" s="17" t="s">
        <v>148</v>
      </c>
      <c r="AU320" s="17" t="s">
        <v>88</v>
      </c>
    </row>
    <row r="321" spans="1:65" s="2" customFormat="1" ht="16.5" customHeight="1">
      <c r="A321" s="35"/>
      <c r="B321" s="36"/>
      <c r="C321" s="201" t="s">
        <v>672</v>
      </c>
      <c r="D321" s="201" t="s">
        <v>142</v>
      </c>
      <c r="E321" s="202" t="s">
        <v>673</v>
      </c>
      <c r="F321" s="203" t="s">
        <v>674</v>
      </c>
      <c r="G321" s="204" t="s">
        <v>230</v>
      </c>
      <c r="H321" s="205">
        <v>4</v>
      </c>
      <c r="I321" s="206"/>
      <c r="J321" s="207">
        <f>ROUND(I321*H321,2)</f>
        <v>0</v>
      </c>
      <c r="K321" s="203" t="s">
        <v>1</v>
      </c>
      <c r="L321" s="40"/>
      <c r="M321" s="208" t="s">
        <v>1</v>
      </c>
      <c r="N321" s="209" t="s">
        <v>44</v>
      </c>
      <c r="O321" s="72"/>
      <c r="P321" s="210">
        <f>O321*H321</f>
        <v>0</v>
      </c>
      <c r="Q321" s="210">
        <v>0</v>
      </c>
      <c r="R321" s="210">
        <f>Q321*H321</f>
        <v>0</v>
      </c>
      <c r="S321" s="210">
        <v>0</v>
      </c>
      <c r="T321" s="211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12" t="s">
        <v>146</v>
      </c>
      <c r="AT321" s="212" t="s">
        <v>142</v>
      </c>
      <c r="AU321" s="212" t="s">
        <v>88</v>
      </c>
      <c r="AY321" s="17" t="s">
        <v>139</v>
      </c>
      <c r="BE321" s="213">
        <f>IF(N321="základní",J321,0)</f>
        <v>0</v>
      </c>
      <c r="BF321" s="213">
        <f>IF(N321="snížená",J321,0)</f>
        <v>0</v>
      </c>
      <c r="BG321" s="213">
        <f>IF(N321="zákl. přenesená",J321,0)</f>
        <v>0</v>
      </c>
      <c r="BH321" s="213">
        <f>IF(N321="sníž. přenesená",J321,0)</f>
        <v>0</v>
      </c>
      <c r="BI321" s="213">
        <f>IF(N321="nulová",J321,0)</f>
        <v>0</v>
      </c>
      <c r="BJ321" s="17" t="s">
        <v>86</v>
      </c>
      <c r="BK321" s="213">
        <f>ROUND(I321*H321,2)</f>
        <v>0</v>
      </c>
      <c r="BL321" s="17" t="s">
        <v>146</v>
      </c>
      <c r="BM321" s="212" t="s">
        <v>675</v>
      </c>
    </row>
    <row r="322" spans="1:65" s="2" customFormat="1" ht="19.5">
      <c r="A322" s="35"/>
      <c r="B322" s="36"/>
      <c r="C322" s="37"/>
      <c r="D322" s="214" t="s">
        <v>148</v>
      </c>
      <c r="E322" s="37"/>
      <c r="F322" s="215" t="s">
        <v>676</v>
      </c>
      <c r="G322" s="37"/>
      <c r="H322" s="37"/>
      <c r="I322" s="169"/>
      <c r="J322" s="37"/>
      <c r="K322" s="37"/>
      <c r="L322" s="40"/>
      <c r="M322" s="216"/>
      <c r="N322" s="217"/>
      <c r="O322" s="72"/>
      <c r="P322" s="72"/>
      <c r="Q322" s="72"/>
      <c r="R322" s="72"/>
      <c r="S322" s="72"/>
      <c r="T322" s="73"/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T322" s="17" t="s">
        <v>148</v>
      </c>
      <c r="AU322" s="17" t="s">
        <v>88</v>
      </c>
    </row>
    <row r="323" spans="1:65" s="2" customFormat="1" ht="16.5" customHeight="1">
      <c r="A323" s="35"/>
      <c r="B323" s="36"/>
      <c r="C323" s="201" t="s">
        <v>677</v>
      </c>
      <c r="D323" s="201" t="s">
        <v>142</v>
      </c>
      <c r="E323" s="202" t="s">
        <v>678</v>
      </c>
      <c r="F323" s="203" t="s">
        <v>679</v>
      </c>
      <c r="G323" s="204" t="s">
        <v>230</v>
      </c>
      <c r="H323" s="205">
        <v>4</v>
      </c>
      <c r="I323" s="206"/>
      <c r="J323" s="207">
        <f>ROUND(I323*H323,2)</f>
        <v>0</v>
      </c>
      <c r="K323" s="203" t="s">
        <v>1</v>
      </c>
      <c r="L323" s="40"/>
      <c r="M323" s="208" t="s">
        <v>1</v>
      </c>
      <c r="N323" s="209" t="s">
        <v>44</v>
      </c>
      <c r="O323" s="72"/>
      <c r="P323" s="210">
        <f>O323*H323</f>
        <v>0</v>
      </c>
      <c r="Q323" s="210">
        <v>0</v>
      </c>
      <c r="R323" s="210">
        <f>Q323*H323</f>
        <v>0</v>
      </c>
      <c r="S323" s="210">
        <v>0</v>
      </c>
      <c r="T323" s="211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12" t="s">
        <v>146</v>
      </c>
      <c r="AT323" s="212" t="s">
        <v>142</v>
      </c>
      <c r="AU323" s="212" t="s">
        <v>88</v>
      </c>
      <c r="AY323" s="17" t="s">
        <v>139</v>
      </c>
      <c r="BE323" s="213">
        <f>IF(N323="základní",J323,0)</f>
        <v>0</v>
      </c>
      <c r="BF323" s="213">
        <f>IF(N323="snížená",J323,0)</f>
        <v>0</v>
      </c>
      <c r="BG323" s="213">
        <f>IF(N323="zákl. přenesená",J323,0)</f>
        <v>0</v>
      </c>
      <c r="BH323" s="213">
        <f>IF(N323="sníž. přenesená",J323,0)</f>
        <v>0</v>
      </c>
      <c r="BI323" s="213">
        <f>IF(N323="nulová",J323,0)</f>
        <v>0</v>
      </c>
      <c r="BJ323" s="17" t="s">
        <v>86</v>
      </c>
      <c r="BK323" s="213">
        <f>ROUND(I323*H323,2)</f>
        <v>0</v>
      </c>
      <c r="BL323" s="17" t="s">
        <v>146</v>
      </c>
      <c r="BM323" s="212" t="s">
        <v>680</v>
      </c>
    </row>
    <row r="324" spans="1:65" s="2" customFormat="1" ht="19.5">
      <c r="A324" s="35"/>
      <c r="B324" s="36"/>
      <c r="C324" s="37"/>
      <c r="D324" s="214" t="s">
        <v>148</v>
      </c>
      <c r="E324" s="37"/>
      <c r="F324" s="215" t="s">
        <v>681</v>
      </c>
      <c r="G324" s="37"/>
      <c r="H324" s="37"/>
      <c r="I324" s="169"/>
      <c r="J324" s="37"/>
      <c r="K324" s="37"/>
      <c r="L324" s="40"/>
      <c r="M324" s="216"/>
      <c r="N324" s="217"/>
      <c r="O324" s="72"/>
      <c r="P324" s="72"/>
      <c r="Q324" s="72"/>
      <c r="R324" s="72"/>
      <c r="S324" s="72"/>
      <c r="T324" s="73"/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T324" s="17" t="s">
        <v>148</v>
      </c>
      <c r="AU324" s="17" t="s">
        <v>88</v>
      </c>
    </row>
    <row r="325" spans="1:65" s="2" customFormat="1" ht="16.5" customHeight="1">
      <c r="A325" s="35"/>
      <c r="B325" s="36"/>
      <c r="C325" s="201" t="s">
        <v>682</v>
      </c>
      <c r="D325" s="201" t="s">
        <v>142</v>
      </c>
      <c r="E325" s="202" t="s">
        <v>683</v>
      </c>
      <c r="F325" s="203" t="s">
        <v>684</v>
      </c>
      <c r="G325" s="204" t="s">
        <v>230</v>
      </c>
      <c r="H325" s="205">
        <v>2</v>
      </c>
      <c r="I325" s="206"/>
      <c r="J325" s="207">
        <f>ROUND(I325*H325,2)</f>
        <v>0</v>
      </c>
      <c r="K325" s="203" t="s">
        <v>1</v>
      </c>
      <c r="L325" s="40"/>
      <c r="M325" s="208" t="s">
        <v>1</v>
      </c>
      <c r="N325" s="209" t="s">
        <v>44</v>
      </c>
      <c r="O325" s="72"/>
      <c r="P325" s="210">
        <f>O325*H325</f>
        <v>0</v>
      </c>
      <c r="Q325" s="210">
        <v>0</v>
      </c>
      <c r="R325" s="210">
        <f>Q325*H325</f>
        <v>0</v>
      </c>
      <c r="S325" s="210">
        <v>0</v>
      </c>
      <c r="T325" s="211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12" t="s">
        <v>146</v>
      </c>
      <c r="AT325" s="212" t="s">
        <v>142</v>
      </c>
      <c r="AU325" s="212" t="s">
        <v>88</v>
      </c>
      <c r="AY325" s="17" t="s">
        <v>139</v>
      </c>
      <c r="BE325" s="213">
        <f>IF(N325="základní",J325,0)</f>
        <v>0</v>
      </c>
      <c r="BF325" s="213">
        <f>IF(N325="snížená",J325,0)</f>
        <v>0</v>
      </c>
      <c r="BG325" s="213">
        <f>IF(N325="zákl. přenesená",J325,0)</f>
        <v>0</v>
      </c>
      <c r="BH325" s="213">
        <f>IF(N325="sníž. přenesená",J325,0)</f>
        <v>0</v>
      </c>
      <c r="BI325" s="213">
        <f>IF(N325="nulová",J325,0)</f>
        <v>0</v>
      </c>
      <c r="BJ325" s="17" t="s">
        <v>86</v>
      </c>
      <c r="BK325" s="213">
        <f>ROUND(I325*H325,2)</f>
        <v>0</v>
      </c>
      <c r="BL325" s="17" t="s">
        <v>146</v>
      </c>
      <c r="BM325" s="212" t="s">
        <v>685</v>
      </c>
    </row>
    <row r="326" spans="1:65" s="2" customFormat="1" ht="19.5">
      <c r="A326" s="35"/>
      <c r="B326" s="36"/>
      <c r="C326" s="37"/>
      <c r="D326" s="214" t="s">
        <v>148</v>
      </c>
      <c r="E326" s="37"/>
      <c r="F326" s="215" t="s">
        <v>686</v>
      </c>
      <c r="G326" s="37"/>
      <c r="H326" s="37"/>
      <c r="I326" s="169"/>
      <c r="J326" s="37"/>
      <c r="K326" s="37"/>
      <c r="L326" s="40"/>
      <c r="M326" s="216"/>
      <c r="N326" s="217"/>
      <c r="O326" s="72"/>
      <c r="P326" s="72"/>
      <c r="Q326" s="72"/>
      <c r="R326" s="72"/>
      <c r="S326" s="72"/>
      <c r="T326" s="73"/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T326" s="17" t="s">
        <v>148</v>
      </c>
      <c r="AU326" s="17" t="s">
        <v>88</v>
      </c>
    </row>
    <row r="327" spans="1:65" s="12" customFormat="1" ht="22.9" customHeight="1">
      <c r="B327" s="185"/>
      <c r="C327" s="186"/>
      <c r="D327" s="187" t="s">
        <v>78</v>
      </c>
      <c r="E327" s="199" t="s">
        <v>183</v>
      </c>
      <c r="F327" s="199" t="s">
        <v>687</v>
      </c>
      <c r="G327" s="186"/>
      <c r="H327" s="186"/>
      <c r="I327" s="189"/>
      <c r="J327" s="200">
        <f>BK327</f>
        <v>0</v>
      </c>
      <c r="K327" s="186"/>
      <c r="L327" s="191"/>
      <c r="M327" s="192"/>
      <c r="N327" s="193"/>
      <c r="O327" s="193"/>
      <c r="P327" s="194">
        <f>SUM(P328:P356)</f>
        <v>0</v>
      </c>
      <c r="Q327" s="193"/>
      <c r="R327" s="194">
        <f>SUM(R328:R356)</f>
        <v>16.739333000000002</v>
      </c>
      <c r="S327" s="193"/>
      <c r="T327" s="195">
        <f>SUM(T328:T356)</f>
        <v>0</v>
      </c>
      <c r="AR327" s="196" t="s">
        <v>86</v>
      </c>
      <c r="AT327" s="197" t="s">
        <v>78</v>
      </c>
      <c r="AU327" s="197" t="s">
        <v>86</v>
      </c>
      <c r="AY327" s="196" t="s">
        <v>139</v>
      </c>
      <c r="BK327" s="198">
        <f>SUM(BK328:BK356)</f>
        <v>0</v>
      </c>
    </row>
    <row r="328" spans="1:65" s="2" customFormat="1" ht="16.5" customHeight="1">
      <c r="A328" s="35"/>
      <c r="B328" s="36"/>
      <c r="C328" s="201" t="s">
        <v>688</v>
      </c>
      <c r="D328" s="201" t="s">
        <v>142</v>
      </c>
      <c r="E328" s="202" t="s">
        <v>689</v>
      </c>
      <c r="F328" s="203" t="s">
        <v>690</v>
      </c>
      <c r="G328" s="204" t="s">
        <v>468</v>
      </c>
      <c r="H328" s="205">
        <v>2123</v>
      </c>
      <c r="I328" s="206"/>
      <c r="J328" s="207">
        <f>ROUND(I328*H328,2)</f>
        <v>0</v>
      </c>
      <c r="K328" s="203" t="s">
        <v>1</v>
      </c>
      <c r="L328" s="40"/>
      <c r="M328" s="208" t="s">
        <v>1</v>
      </c>
      <c r="N328" s="209" t="s">
        <v>44</v>
      </c>
      <c r="O328" s="72"/>
      <c r="P328" s="210">
        <f>O328*H328</f>
        <v>0</v>
      </c>
      <c r="Q328" s="210">
        <v>1.0000000000000001E-5</v>
      </c>
      <c r="R328" s="210">
        <f>Q328*H328</f>
        <v>2.1230000000000002E-2</v>
      </c>
      <c r="S328" s="210">
        <v>0</v>
      </c>
      <c r="T328" s="211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12" t="s">
        <v>146</v>
      </c>
      <c r="AT328" s="212" t="s">
        <v>142</v>
      </c>
      <c r="AU328" s="212" t="s">
        <v>88</v>
      </c>
      <c r="AY328" s="17" t="s">
        <v>139</v>
      </c>
      <c r="BE328" s="213">
        <f>IF(N328="základní",J328,0)</f>
        <v>0</v>
      </c>
      <c r="BF328" s="213">
        <f>IF(N328="snížená",J328,0)</f>
        <v>0</v>
      </c>
      <c r="BG328" s="213">
        <f>IF(N328="zákl. přenesená",J328,0)</f>
        <v>0</v>
      </c>
      <c r="BH328" s="213">
        <f>IF(N328="sníž. přenesená",J328,0)</f>
        <v>0</v>
      </c>
      <c r="BI328" s="213">
        <f>IF(N328="nulová",J328,0)</f>
        <v>0</v>
      </c>
      <c r="BJ328" s="17" t="s">
        <v>86</v>
      </c>
      <c r="BK328" s="213">
        <f>ROUND(I328*H328,2)</f>
        <v>0</v>
      </c>
      <c r="BL328" s="17" t="s">
        <v>146</v>
      </c>
      <c r="BM328" s="212" t="s">
        <v>691</v>
      </c>
    </row>
    <row r="329" spans="1:65" s="13" customFormat="1" ht="11.25">
      <c r="B329" s="218"/>
      <c r="C329" s="219"/>
      <c r="D329" s="214" t="s">
        <v>254</v>
      </c>
      <c r="E329" s="220" t="s">
        <v>1</v>
      </c>
      <c r="F329" s="221" t="s">
        <v>692</v>
      </c>
      <c r="G329" s="219"/>
      <c r="H329" s="222">
        <v>2123</v>
      </c>
      <c r="I329" s="223"/>
      <c r="J329" s="219"/>
      <c r="K329" s="219"/>
      <c r="L329" s="224"/>
      <c r="M329" s="225"/>
      <c r="N329" s="226"/>
      <c r="O329" s="226"/>
      <c r="P329" s="226"/>
      <c r="Q329" s="226"/>
      <c r="R329" s="226"/>
      <c r="S329" s="226"/>
      <c r="T329" s="227"/>
      <c r="AT329" s="228" t="s">
        <v>254</v>
      </c>
      <c r="AU329" s="228" t="s">
        <v>88</v>
      </c>
      <c r="AV329" s="13" t="s">
        <v>88</v>
      </c>
      <c r="AW329" s="13" t="s">
        <v>35</v>
      </c>
      <c r="AX329" s="13" t="s">
        <v>86</v>
      </c>
      <c r="AY329" s="228" t="s">
        <v>139</v>
      </c>
    </row>
    <row r="330" spans="1:65" s="2" customFormat="1" ht="16.5" customHeight="1">
      <c r="A330" s="35"/>
      <c r="B330" s="36"/>
      <c r="C330" s="201" t="s">
        <v>693</v>
      </c>
      <c r="D330" s="201" t="s">
        <v>142</v>
      </c>
      <c r="E330" s="202" t="s">
        <v>694</v>
      </c>
      <c r="F330" s="203" t="s">
        <v>695</v>
      </c>
      <c r="G330" s="204" t="s">
        <v>199</v>
      </c>
      <c r="H330" s="205">
        <v>4874</v>
      </c>
      <c r="I330" s="206"/>
      <c r="J330" s="207">
        <f>ROUND(I330*H330,2)</f>
        <v>0</v>
      </c>
      <c r="K330" s="203" t="s">
        <v>336</v>
      </c>
      <c r="L330" s="40"/>
      <c r="M330" s="208" t="s">
        <v>1</v>
      </c>
      <c r="N330" s="209" t="s">
        <v>44</v>
      </c>
      <c r="O330" s="72"/>
      <c r="P330" s="210">
        <f>O330*H330</f>
        <v>0</v>
      </c>
      <c r="Q330" s="210">
        <v>4.6999999999999999E-4</v>
      </c>
      <c r="R330" s="210">
        <f>Q330*H330</f>
        <v>2.2907799999999998</v>
      </c>
      <c r="S330" s="210">
        <v>0</v>
      </c>
      <c r="T330" s="211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12" t="s">
        <v>146</v>
      </c>
      <c r="AT330" s="212" t="s">
        <v>142</v>
      </c>
      <c r="AU330" s="212" t="s">
        <v>88</v>
      </c>
      <c r="AY330" s="17" t="s">
        <v>139</v>
      </c>
      <c r="BE330" s="213">
        <f>IF(N330="základní",J330,0)</f>
        <v>0</v>
      </c>
      <c r="BF330" s="213">
        <f>IF(N330="snížená",J330,0)</f>
        <v>0</v>
      </c>
      <c r="BG330" s="213">
        <f>IF(N330="zákl. přenesená",J330,0)</f>
        <v>0</v>
      </c>
      <c r="BH330" s="213">
        <f>IF(N330="sníž. přenesená",J330,0)</f>
        <v>0</v>
      </c>
      <c r="BI330" s="213">
        <f>IF(N330="nulová",J330,0)</f>
        <v>0</v>
      </c>
      <c r="BJ330" s="17" t="s">
        <v>86</v>
      </c>
      <c r="BK330" s="213">
        <f>ROUND(I330*H330,2)</f>
        <v>0</v>
      </c>
      <c r="BL330" s="17" t="s">
        <v>146</v>
      </c>
      <c r="BM330" s="212" t="s">
        <v>696</v>
      </c>
    </row>
    <row r="331" spans="1:65" s="13" customFormat="1" ht="11.25">
      <c r="B331" s="218"/>
      <c r="C331" s="219"/>
      <c r="D331" s="214" t="s">
        <v>254</v>
      </c>
      <c r="E331" s="220" t="s">
        <v>1</v>
      </c>
      <c r="F331" s="221" t="s">
        <v>697</v>
      </c>
      <c r="G331" s="219"/>
      <c r="H331" s="222">
        <v>4874</v>
      </c>
      <c r="I331" s="223"/>
      <c r="J331" s="219"/>
      <c r="K331" s="219"/>
      <c r="L331" s="224"/>
      <c r="M331" s="225"/>
      <c r="N331" s="226"/>
      <c r="O331" s="226"/>
      <c r="P331" s="226"/>
      <c r="Q331" s="226"/>
      <c r="R331" s="226"/>
      <c r="S331" s="226"/>
      <c r="T331" s="227"/>
      <c r="AT331" s="228" t="s">
        <v>254</v>
      </c>
      <c r="AU331" s="228" t="s">
        <v>88</v>
      </c>
      <c r="AV331" s="13" t="s">
        <v>88</v>
      </c>
      <c r="AW331" s="13" t="s">
        <v>35</v>
      </c>
      <c r="AX331" s="13" t="s">
        <v>86</v>
      </c>
      <c r="AY331" s="228" t="s">
        <v>139</v>
      </c>
    </row>
    <row r="332" spans="1:65" s="2" customFormat="1" ht="16.5" customHeight="1">
      <c r="A332" s="35"/>
      <c r="B332" s="36"/>
      <c r="C332" s="201" t="s">
        <v>698</v>
      </c>
      <c r="D332" s="201" t="s">
        <v>142</v>
      </c>
      <c r="E332" s="202" t="s">
        <v>699</v>
      </c>
      <c r="F332" s="203" t="s">
        <v>700</v>
      </c>
      <c r="G332" s="204" t="s">
        <v>199</v>
      </c>
      <c r="H332" s="205">
        <v>11680</v>
      </c>
      <c r="I332" s="206"/>
      <c r="J332" s="207">
        <f>ROUND(I332*H332,2)</f>
        <v>0</v>
      </c>
      <c r="K332" s="203" t="s">
        <v>336</v>
      </c>
      <c r="L332" s="40"/>
      <c r="M332" s="208" t="s">
        <v>1</v>
      </c>
      <c r="N332" s="209" t="s">
        <v>44</v>
      </c>
      <c r="O332" s="72"/>
      <c r="P332" s="210">
        <f>O332*H332</f>
        <v>0</v>
      </c>
      <c r="Q332" s="210">
        <v>1.0200000000000001E-3</v>
      </c>
      <c r="R332" s="210">
        <f>Q332*H332</f>
        <v>11.913600000000001</v>
      </c>
      <c r="S332" s="210">
        <v>0</v>
      </c>
      <c r="T332" s="211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12" t="s">
        <v>146</v>
      </c>
      <c r="AT332" s="212" t="s">
        <v>142</v>
      </c>
      <c r="AU332" s="212" t="s">
        <v>88</v>
      </c>
      <c r="AY332" s="17" t="s">
        <v>139</v>
      </c>
      <c r="BE332" s="213">
        <f>IF(N332="základní",J332,0)</f>
        <v>0</v>
      </c>
      <c r="BF332" s="213">
        <f>IF(N332="snížená",J332,0)</f>
        <v>0</v>
      </c>
      <c r="BG332" s="213">
        <f>IF(N332="zákl. přenesená",J332,0)</f>
        <v>0</v>
      </c>
      <c r="BH332" s="213">
        <f>IF(N332="sníž. přenesená",J332,0)</f>
        <v>0</v>
      </c>
      <c r="BI332" s="213">
        <f>IF(N332="nulová",J332,0)</f>
        <v>0</v>
      </c>
      <c r="BJ332" s="17" t="s">
        <v>86</v>
      </c>
      <c r="BK332" s="213">
        <f>ROUND(I332*H332,2)</f>
        <v>0</v>
      </c>
      <c r="BL332" s="17" t="s">
        <v>146</v>
      </c>
      <c r="BM332" s="212" t="s">
        <v>701</v>
      </c>
    </row>
    <row r="333" spans="1:65" s="13" customFormat="1" ht="11.25">
      <c r="B333" s="218"/>
      <c r="C333" s="219"/>
      <c r="D333" s="214" t="s">
        <v>254</v>
      </c>
      <c r="E333" s="220" t="s">
        <v>1</v>
      </c>
      <c r="F333" s="221" t="s">
        <v>702</v>
      </c>
      <c r="G333" s="219"/>
      <c r="H333" s="222">
        <v>11680</v>
      </c>
      <c r="I333" s="223"/>
      <c r="J333" s="219"/>
      <c r="K333" s="219"/>
      <c r="L333" s="224"/>
      <c r="M333" s="225"/>
      <c r="N333" s="226"/>
      <c r="O333" s="226"/>
      <c r="P333" s="226"/>
      <c r="Q333" s="226"/>
      <c r="R333" s="226"/>
      <c r="S333" s="226"/>
      <c r="T333" s="227"/>
      <c r="AT333" s="228" t="s">
        <v>254</v>
      </c>
      <c r="AU333" s="228" t="s">
        <v>88</v>
      </c>
      <c r="AV333" s="13" t="s">
        <v>88</v>
      </c>
      <c r="AW333" s="13" t="s">
        <v>35</v>
      </c>
      <c r="AX333" s="13" t="s">
        <v>86</v>
      </c>
      <c r="AY333" s="228" t="s">
        <v>139</v>
      </c>
    </row>
    <row r="334" spans="1:65" s="2" customFormat="1" ht="16.5" customHeight="1">
      <c r="A334" s="35"/>
      <c r="B334" s="36"/>
      <c r="C334" s="201" t="s">
        <v>703</v>
      </c>
      <c r="D334" s="201" t="s">
        <v>142</v>
      </c>
      <c r="E334" s="202" t="s">
        <v>704</v>
      </c>
      <c r="F334" s="203" t="s">
        <v>705</v>
      </c>
      <c r="G334" s="204" t="s">
        <v>468</v>
      </c>
      <c r="H334" s="205">
        <v>8.1999999999999993</v>
      </c>
      <c r="I334" s="206"/>
      <c r="J334" s="207">
        <f>ROUND(I334*H334,2)</f>
        <v>0</v>
      </c>
      <c r="K334" s="203" t="s">
        <v>336</v>
      </c>
      <c r="L334" s="40"/>
      <c r="M334" s="208" t="s">
        <v>1</v>
      </c>
      <c r="N334" s="209" t="s">
        <v>44</v>
      </c>
      <c r="O334" s="72"/>
      <c r="P334" s="210">
        <f>O334*H334</f>
        <v>0</v>
      </c>
      <c r="Q334" s="210">
        <v>1.3999999999999999E-4</v>
      </c>
      <c r="R334" s="210">
        <f>Q334*H334</f>
        <v>1.1479999999999997E-3</v>
      </c>
      <c r="S334" s="210">
        <v>0</v>
      </c>
      <c r="T334" s="211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12" t="s">
        <v>146</v>
      </c>
      <c r="AT334" s="212" t="s">
        <v>142</v>
      </c>
      <c r="AU334" s="212" t="s">
        <v>88</v>
      </c>
      <c r="AY334" s="17" t="s">
        <v>139</v>
      </c>
      <c r="BE334" s="213">
        <f>IF(N334="základní",J334,0)</f>
        <v>0</v>
      </c>
      <c r="BF334" s="213">
        <f>IF(N334="snížená",J334,0)</f>
        <v>0</v>
      </c>
      <c r="BG334" s="213">
        <f>IF(N334="zákl. přenesená",J334,0)</f>
        <v>0</v>
      </c>
      <c r="BH334" s="213">
        <f>IF(N334="sníž. přenesená",J334,0)</f>
        <v>0</v>
      </c>
      <c r="BI334" s="213">
        <f>IF(N334="nulová",J334,0)</f>
        <v>0</v>
      </c>
      <c r="BJ334" s="17" t="s">
        <v>86</v>
      </c>
      <c r="BK334" s="213">
        <f>ROUND(I334*H334,2)</f>
        <v>0</v>
      </c>
      <c r="BL334" s="17" t="s">
        <v>146</v>
      </c>
      <c r="BM334" s="212" t="s">
        <v>706</v>
      </c>
    </row>
    <row r="335" spans="1:65" s="13" customFormat="1" ht="11.25">
      <c r="B335" s="218"/>
      <c r="C335" s="219"/>
      <c r="D335" s="214" t="s">
        <v>254</v>
      </c>
      <c r="E335" s="220" t="s">
        <v>1</v>
      </c>
      <c r="F335" s="221" t="s">
        <v>707</v>
      </c>
      <c r="G335" s="219"/>
      <c r="H335" s="222">
        <v>8.1999999999999993</v>
      </c>
      <c r="I335" s="223"/>
      <c r="J335" s="219"/>
      <c r="K335" s="219"/>
      <c r="L335" s="224"/>
      <c r="M335" s="225"/>
      <c r="N335" s="226"/>
      <c r="O335" s="226"/>
      <c r="P335" s="226"/>
      <c r="Q335" s="226"/>
      <c r="R335" s="226"/>
      <c r="S335" s="226"/>
      <c r="T335" s="227"/>
      <c r="AT335" s="228" t="s">
        <v>254</v>
      </c>
      <c r="AU335" s="228" t="s">
        <v>88</v>
      </c>
      <c r="AV335" s="13" t="s">
        <v>88</v>
      </c>
      <c r="AW335" s="13" t="s">
        <v>35</v>
      </c>
      <c r="AX335" s="13" t="s">
        <v>86</v>
      </c>
      <c r="AY335" s="228" t="s">
        <v>139</v>
      </c>
    </row>
    <row r="336" spans="1:65" s="2" customFormat="1" ht="16.5" customHeight="1">
      <c r="A336" s="35"/>
      <c r="B336" s="36"/>
      <c r="C336" s="201" t="s">
        <v>708</v>
      </c>
      <c r="D336" s="201" t="s">
        <v>142</v>
      </c>
      <c r="E336" s="202" t="s">
        <v>709</v>
      </c>
      <c r="F336" s="203" t="s">
        <v>710</v>
      </c>
      <c r="G336" s="204" t="s">
        <v>468</v>
      </c>
      <c r="H336" s="205">
        <v>5078</v>
      </c>
      <c r="I336" s="206"/>
      <c r="J336" s="207">
        <f>ROUND(I336*H336,2)</f>
        <v>0</v>
      </c>
      <c r="K336" s="203" t="s">
        <v>336</v>
      </c>
      <c r="L336" s="40"/>
      <c r="M336" s="208" t="s">
        <v>1</v>
      </c>
      <c r="N336" s="209" t="s">
        <v>44</v>
      </c>
      <c r="O336" s="72"/>
      <c r="P336" s="210">
        <f>O336*H336</f>
        <v>0</v>
      </c>
      <c r="Q336" s="210">
        <v>2.4000000000000001E-4</v>
      </c>
      <c r="R336" s="210">
        <f>Q336*H336</f>
        <v>1.21872</v>
      </c>
      <c r="S336" s="210">
        <v>0</v>
      </c>
      <c r="T336" s="211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12" t="s">
        <v>146</v>
      </c>
      <c r="AT336" s="212" t="s">
        <v>142</v>
      </c>
      <c r="AU336" s="212" t="s">
        <v>88</v>
      </c>
      <c r="AY336" s="17" t="s">
        <v>139</v>
      </c>
      <c r="BE336" s="213">
        <f>IF(N336="základní",J336,0)</f>
        <v>0</v>
      </c>
      <c r="BF336" s="213">
        <f>IF(N336="snížená",J336,0)</f>
        <v>0</v>
      </c>
      <c r="BG336" s="213">
        <f>IF(N336="zákl. přenesená",J336,0)</f>
        <v>0</v>
      </c>
      <c r="BH336" s="213">
        <f>IF(N336="sníž. přenesená",J336,0)</f>
        <v>0</v>
      </c>
      <c r="BI336" s="213">
        <f>IF(N336="nulová",J336,0)</f>
        <v>0</v>
      </c>
      <c r="BJ336" s="17" t="s">
        <v>86</v>
      </c>
      <c r="BK336" s="213">
        <f>ROUND(I336*H336,2)</f>
        <v>0</v>
      </c>
      <c r="BL336" s="17" t="s">
        <v>146</v>
      </c>
      <c r="BM336" s="212" t="s">
        <v>711</v>
      </c>
    </row>
    <row r="337" spans="1:65" s="13" customFormat="1" ht="11.25">
      <c r="B337" s="218"/>
      <c r="C337" s="219"/>
      <c r="D337" s="214" t="s">
        <v>254</v>
      </c>
      <c r="E337" s="220" t="s">
        <v>1</v>
      </c>
      <c r="F337" s="221" t="s">
        <v>712</v>
      </c>
      <c r="G337" s="219"/>
      <c r="H337" s="222">
        <v>5078</v>
      </c>
      <c r="I337" s="223"/>
      <c r="J337" s="219"/>
      <c r="K337" s="219"/>
      <c r="L337" s="224"/>
      <c r="M337" s="225"/>
      <c r="N337" s="226"/>
      <c r="O337" s="226"/>
      <c r="P337" s="226"/>
      <c r="Q337" s="226"/>
      <c r="R337" s="226"/>
      <c r="S337" s="226"/>
      <c r="T337" s="227"/>
      <c r="AT337" s="228" t="s">
        <v>254</v>
      </c>
      <c r="AU337" s="228" t="s">
        <v>88</v>
      </c>
      <c r="AV337" s="13" t="s">
        <v>88</v>
      </c>
      <c r="AW337" s="13" t="s">
        <v>35</v>
      </c>
      <c r="AX337" s="13" t="s">
        <v>86</v>
      </c>
      <c r="AY337" s="228" t="s">
        <v>139</v>
      </c>
    </row>
    <row r="338" spans="1:65" s="2" customFormat="1" ht="16.5" customHeight="1">
      <c r="A338" s="35"/>
      <c r="B338" s="36"/>
      <c r="C338" s="201" t="s">
        <v>713</v>
      </c>
      <c r="D338" s="201" t="s">
        <v>142</v>
      </c>
      <c r="E338" s="202" t="s">
        <v>714</v>
      </c>
      <c r="F338" s="203" t="s">
        <v>715</v>
      </c>
      <c r="G338" s="204" t="s">
        <v>468</v>
      </c>
      <c r="H338" s="205">
        <v>14.4</v>
      </c>
      <c r="I338" s="206"/>
      <c r="J338" s="207">
        <f>ROUND(I338*H338,2)</f>
        <v>0</v>
      </c>
      <c r="K338" s="203" t="s">
        <v>336</v>
      </c>
      <c r="L338" s="40"/>
      <c r="M338" s="208" t="s">
        <v>1</v>
      </c>
      <c r="N338" s="209" t="s">
        <v>44</v>
      </c>
      <c r="O338" s="72"/>
      <c r="P338" s="210">
        <f>O338*H338</f>
        <v>0</v>
      </c>
      <c r="Q338" s="210">
        <v>6.9999999999999999E-4</v>
      </c>
      <c r="R338" s="210">
        <f>Q338*H338</f>
        <v>1.008E-2</v>
      </c>
      <c r="S338" s="210">
        <v>0</v>
      </c>
      <c r="T338" s="211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12" t="s">
        <v>146</v>
      </c>
      <c r="AT338" s="212" t="s">
        <v>142</v>
      </c>
      <c r="AU338" s="212" t="s">
        <v>88</v>
      </c>
      <c r="AY338" s="17" t="s">
        <v>139</v>
      </c>
      <c r="BE338" s="213">
        <f>IF(N338="základní",J338,0)</f>
        <v>0</v>
      </c>
      <c r="BF338" s="213">
        <f>IF(N338="snížená",J338,0)</f>
        <v>0</v>
      </c>
      <c r="BG338" s="213">
        <f>IF(N338="zákl. přenesená",J338,0)</f>
        <v>0</v>
      </c>
      <c r="BH338" s="213">
        <f>IF(N338="sníž. přenesená",J338,0)</f>
        <v>0</v>
      </c>
      <c r="BI338" s="213">
        <f>IF(N338="nulová",J338,0)</f>
        <v>0</v>
      </c>
      <c r="BJ338" s="17" t="s">
        <v>86</v>
      </c>
      <c r="BK338" s="213">
        <f>ROUND(I338*H338,2)</f>
        <v>0</v>
      </c>
      <c r="BL338" s="17" t="s">
        <v>146</v>
      </c>
      <c r="BM338" s="212" t="s">
        <v>716</v>
      </c>
    </row>
    <row r="339" spans="1:65" s="13" customFormat="1" ht="11.25">
      <c r="B339" s="218"/>
      <c r="C339" s="219"/>
      <c r="D339" s="214" t="s">
        <v>254</v>
      </c>
      <c r="E339" s="220" t="s">
        <v>1</v>
      </c>
      <c r="F339" s="221" t="s">
        <v>717</v>
      </c>
      <c r="G339" s="219"/>
      <c r="H339" s="222">
        <v>14.4</v>
      </c>
      <c r="I339" s="223"/>
      <c r="J339" s="219"/>
      <c r="K339" s="219"/>
      <c r="L339" s="224"/>
      <c r="M339" s="225"/>
      <c r="N339" s="226"/>
      <c r="O339" s="226"/>
      <c r="P339" s="226"/>
      <c r="Q339" s="226"/>
      <c r="R339" s="226"/>
      <c r="S339" s="226"/>
      <c r="T339" s="227"/>
      <c r="AT339" s="228" t="s">
        <v>254</v>
      </c>
      <c r="AU339" s="228" t="s">
        <v>88</v>
      </c>
      <c r="AV339" s="13" t="s">
        <v>88</v>
      </c>
      <c r="AW339" s="13" t="s">
        <v>35</v>
      </c>
      <c r="AX339" s="13" t="s">
        <v>86</v>
      </c>
      <c r="AY339" s="228" t="s">
        <v>139</v>
      </c>
    </row>
    <row r="340" spans="1:65" s="2" customFormat="1" ht="16.5" customHeight="1">
      <c r="A340" s="35"/>
      <c r="B340" s="36"/>
      <c r="C340" s="201" t="s">
        <v>718</v>
      </c>
      <c r="D340" s="201" t="s">
        <v>142</v>
      </c>
      <c r="E340" s="202" t="s">
        <v>719</v>
      </c>
      <c r="F340" s="203" t="s">
        <v>720</v>
      </c>
      <c r="G340" s="204" t="s">
        <v>199</v>
      </c>
      <c r="H340" s="205">
        <v>20</v>
      </c>
      <c r="I340" s="206"/>
      <c r="J340" s="207">
        <f>ROUND(I340*H340,2)</f>
        <v>0</v>
      </c>
      <c r="K340" s="203" t="s">
        <v>336</v>
      </c>
      <c r="L340" s="40"/>
      <c r="M340" s="208" t="s">
        <v>1</v>
      </c>
      <c r="N340" s="209" t="s">
        <v>44</v>
      </c>
      <c r="O340" s="72"/>
      <c r="P340" s="210">
        <f>O340*H340</f>
        <v>0</v>
      </c>
      <c r="Q340" s="210">
        <v>0</v>
      </c>
      <c r="R340" s="210">
        <f>Q340*H340</f>
        <v>0</v>
      </c>
      <c r="S340" s="210">
        <v>0</v>
      </c>
      <c r="T340" s="211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12" t="s">
        <v>146</v>
      </c>
      <c r="AT340" s="212" t="s">
        <v>142</v>
      </c>
      <c r="AU340" s="212" t="s">
        <v>88</v>
      </c>
      <c r="AY340" s="17" t="s">
        <v>139</v>
      </c>
      <c r="BE340" s="213">
        <f>IF(N340="základní",J340,0)</f>
        <v>0</v>
      </c>
      <c r="BF340" s="213">
        <f>IF(N340="snížená",J340,0)</f>
        <v>0</v>
      </c>
      <c r="BG340" s="213">
        <f>IF(N340="zákl. přenesená",J340,0)</f>
        <v>0</v>
      </c>
      <c r="BH340" s="213">
        <f>IF(N340="sníž. přenesená",J340,0)</f>
        <v>0</v>
      </c>
      <c r="BI340" s="213">
        <f>IF(N340="nulová",J340,0)</f>
        <v>0</v>
      </c>
      <c r="BJ340" s="17" t="s">
        <v>86</v>
      </c>
      <c r="BK340" s="213">
        <f>ROUND(I340*H340,2)</f>
        <v>0</v>
      </c>
      <c r="BL340" s="17" t="s">
        <v>146</v>
      </c>
      <c r="BM340" s="212" t="s">
        <v>721</v>
      </c>
    </row>
    <row r="341" spans="1:65" s="13" customFormat="1" ht="11.25">
      <c r="B341" s="218"/>
      <c r="C341" s="219"/>
      <c r="D341" s="214" t="s">
        <v>254</v>
      </c>
      <c r="E341" s="220" t="s">
        <v>1</v>
      </c>
      <c r="F341" s="221" t="s">
        <v>722</v>
      </c>
      <c r="G341" s="219"/>
      <c r="H341" s="222">
        <v>20</v>
      </c>
      <c r="I341" s="223"/>
      <c r="J341" s="219"/>
      <c r="K341" s="219"/>
      <c r="L341" s="224"/>
      <c r="M341" s="225"/>
      <c r="N341" s="226"/>
      <c r="O341" s="226"/>
      <c r="P341" s="226"/>
      <c r="Q341" s="226"/>
      <c r="R341" s="226"/>
      <c r="S341" s="226"/>
      <c r="T341" s="227"/>
      <c r="AT341" s="228" t="s">
        <v>254</v>
      </c>
      <c r="AU341" s="228" t="s">
        <v>88</v>
      </c>
      <c r="AV341" s="13" t="s">
        <v>88</v>
      </c>
      <c r="AW341" s="13" t="s">
        <v>35</v>
      </c>
      <c r="AX341" s="13" t="s">
        <v>86</v>
      </c>
      <c r="AY341" s="228" t="s">
        <v>139</v>
      </c>
    </row>
    <row r="342" spans="1:65" s="2" customFormat="1" ht="16.5" customHeight="1">
      <c r="A342" s="35"/>
      <c r="B342" s="36"/>
      <c r="C342" s="201" t="s">
        <v>723</v>
      </c>
      <c r="D342" s="201" t="s">
        <v>142</v>
      </c>
      <c r="E342" s="202" t="s">
        <v>724</v>
      </c>
      <c r="F342" s="203" t="s">
        <v>725</v>
      </c>
      <c r="G342" s="204" t="s">
        <v>199</v>
      </c>
      <c r="H342" s="205">
        <v>18.5</v>
      </c>
      <c r="I342" s="206"/>
      <c r="J342" s="207">
        <f>ROUND(I342*H342,2)</f>
        <v>0</v>
      </c>
      <c r="K342" s="203" t="s">
        <v>336</v>
      </c>
      <c r="L342" s="40"/>
      <c r="M342" s="208" t="s">
        <v>1</v>
      </c>
      <c r="N342" s="209" t="s">
        <v>44</v>
      </c>
      <c r="O342" s="72"/>
      <c r="P342" s="210">
        <f>O342*H342</f>
        <v>0</v>
      </c>
      <c r="Q342" s="210">
        <v>6.1500000000000001E-3</v>
      </c>
      <c r="R342" s="210">
        <f>Q342*H342</f>
        <v>0.113775</v>
      </c>
      <c r="S342" s="210">
        <v>0</v>
      </c>
      <c r="T342" s="211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12" t="s">
        <v>146</v>
      </c>
      <c r="AT342" s="212" t="s">
        <v>142</v>
      </c>
      <c r="AU342" s="212" t="s">
        <v>88</v>
      </c>
      <c r="AY342" s="17" t="s">
        <v>139</v>
      </c>
      <c r="BE342" s="213">
        <f>IF(N342="základní",J342,0)</f>
        <v>0</v>
      </c>
      <c r="BF342" s="213">
        <f>IF(N342="snížená",J342,0)</f>
        <v>0</v>
      </c>
      <c r="BG342" s="213">
        <f>IF(N342="zákl. přenesená",J342,0)</f>
        <v>0</v>
      </c>
      <c r="BH342" s="213">
        <f>IF(N342="sníž. přenesená",J342,0)</f>
        <v>0</v>
      </c>
      <c r="BI342" s="213">
        <f>IF(N342="nulová",J342,0)</f>
        <v>0</v>
      </c>
      <c r="BJ342" s="17" t="s">
        <v>86</v>
      </c>
      <c r="BK342" s="213">
        <f>ROUND(I342*H342,2)</f>
        <v>0</v>
      </c>
      <c r="BL342" s="17" t="s">
        <v>146</v>
      </c>
      <c r="BM342" s="212" t="s">
        <v>726</v>
      </c>
    </row>
    <row r="343" spans="1:65" s="13" customFormat="1" ht="11.25">
      <c r="B343" s="218"/>
      <c r="C343" s="219"/>
      <c r="D343" s="214" t="s">
        <v>254</v>
      </c>
      <c r="E343" s="220" t="s">
        <v>1</v>
      </c>
      <c r="F343" s="221" t="s">
        <v>727</v>
      </c>
      <c r="G343" s="219"/>
      <c r="H343" s="222">
        <v>18.5</v>
      </c>
      <c r="I343" s="223"/>
      <c r="J343" s="219"/>
      <c r="K343" s="219"/>
      <c r="L343" s="224"/>
      <c r="M343" s="225"/>
      <c r="N343" s="226"/>
      <c r="O343" s="226"/>
      <c r="P343" s="226"/>
      <c r="Q343" s="226"/>
      <c r="R343" s="226"/>
      <c r="S343" s="226"/>
      <c r="T343" s="227"/>
      <c r="AT343" s="228" t="s">
        <v>254</v>
      </c>
      <c r="AU343" s="228" t="s">
        <v>88</v>
      </c>
      <c r="AV343" s="13" t="s">
        <v>88</v>
      </c>
      <c r="AW343" s="13" t="s">
        <v>35</v>
      </c>
      <c r="AX343" s="13" t="s">
        <v>86</v>
      </c>
      <c r="AY343" s="228" t="s">
        <v>139</v>
      </c>
    </row>
    <row r="344" spans="1:65" s="2" customFormat="1" ht="16.5" customHeight="1">
      <c r="A344" s="35"/>
      <c r="B344" s="36"/>
      <c r="C344" s="201" t="s">
        <v>728</v>
      </c>
      <c r="D344" s="201" t="s">
        <v>142</v>
      </c>
      <c r="E344" s="202" t="s">
        <v>729</v>
      </c>
      <c r="F344" s="203" t="s">
        <v>730</v>
      </c>
      <c r="G344" s="204" t="s">
        <v>230</v>
      </c>
      <c r="H344" s="205">
        <v>1</v>
      </c>
      <c r="I344" s="206"/>
      <c r="J344" s="207">
        <f>ROUND(I344*H344,2)</f>
        <v>0</v>
      </c>
      <c r="K344" s="203" t="s">
        <v>1</v>
      </c>
      <c r="L344" s="40"/>
      <c r="M344" s="208" t="s">
        <v>1</v>
      </c>
      <c r="N344" s="209" t="s">
        <v>44</v>
      </c>
      <c r="O344" s="72"/>
      <c r="P344" s="210">
        <f>O344*H344</f>
        <v>0</v>
      </c>
      <c r="Q344" s="210">
        <v>0</v>
      </c>
      <c r="R344" s="210">
        <f>Q344*H344</f>
        <v>0</v>
      </c>
      <c r="S344" s="210">
        <v>0</v>
      </c>
      <c r="T344" s="211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12" t="s">
        <v>146</v>
      </c>
      <c r="AT344" s="212" t="s">
        <v>142</v>
      </c>
      <c r="AU344" s="212" t="s">
        <v>88</v>
      </c>
      <c r="AY344" s="17" t="s">
        <v>139</v>
      </c>
      <c r="BE344" s="213">
        <f>IF(N344="základní",J344,0)</f>
        <v>0</v>
      </c>
      <c r="BF344" s="213">
        <f>IF(N344="snížená",J344,0)</f>
        <v>0</v>
      </c>
      <c r="BG344" s="213">
        <f>IF(N344="zákl. přenesená",J344,0)</f>
        <v>0</v>
      </c>
      <c r="BH344" s="213">
        <f>IF(N344="sníž. přenesená",J344,0)</f>
        <v>0</v>
      </c>
      <c r="BI344" s="213">
        <f>IF(N344="nulová",J344,0)</f>
        <v>0</v>
      </c>
      <c r="BJ344" s="17" t="s">
        <v>86</v>
      </c>
      <c r="BK344" s="213">
        <f>ROUND(I344*H344,2)</f>
        <v>0</v>
      </c>
      <c r="BL344" s="17" t="s">
        <v>146</v>
      </c>
      <c r="BM344" s="212" t="s">
        <v>731</v>
      </c>
    </row>
    <row r="345" spans="1:65" s="2" customFormat="1" ht="29.25">
      <c r="A345" s="35"/>
      <c r="B345" s="36"/>
      <c r="C345" s="37"/>
      <c r="D345" s="214" t="s">
        <v>148</v>
      </c>
      <c r="E345" s="37"/>
      <c r="F345" s="215" t="s">
        <v>732</v>
      </c>
      <c r="G345" s="37"/>
      <c r="H345" s="37"/>
      <c r="I345" s="169"/>
      <c r="J345" s="37"/>
      <c r="K345" s="37"/>
      <c r="L345" s="40"/>
      <c r="M345" s="216"/>
      <c r="N345" s="217"/>
      <c r="O345" s="72"/>
      <c r="P345" s="72"/>
      <c r="Q345" s="72"/>
      <c r="R345" s="72"/>
      <c r="S345" s="72"/>
      <c r="T345" s="73"/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T345" s="17" t="s">
        <v>148</v>
      </c>
      <c r="AU345" s="17" t="s">
        <v>88</v>
      </c>
    </row>
    <row r="346" spans="1:65" s="2" customFormat="1" ht="16.5" customHeight="1">
      <c r="A346" s="35"/>
      <c r="B346" s="36"/>
      <c r="C346" s="201" t="s">
        <v>733</v>
      </c>
      <c r="D346" s="201" t="s">
        <v>142</v>
      </c>
      <c r="E346" s="202" t="s">
        <v>734</v>
      </c>
      <c r="F346" s="203" t="s">
        <v>735</v>
      </c>
      <c r="G346" s="204" t="s">
        <v>468</v>
      </c>
      <c r="H346" s="205">
        <v>69</v>
      </c>
      <c r="I346" s="206"/>
      <c r="J346" s="207">
        <f>ROUND(I346*H346,2)</f>
        <v>0</v>
      </c>
      <c r="K346" s="203" t="s">
        <v>1</v>
      </c>
      <c r="L346" s="40"/>
      <c r="M346" s="208" t="s">
        <v>1</v>
      </c>
      <c r="N346" s="209" t="s">
        <v>44</v>
      </c>
      <c r="O346" s="72"/>
      <c r="P346" s="210">
        <f>O346*H346</f>
        <v>0</v>
      </c>
      <c r="Q346" s="210">
        <v>0</v>
      </c>
      <c r="R346" s="210">
        <f>Q346*H346</f>
        <v>0</v>
      </c>
      <c r="S346" s="210">
        <v>0</v>
      </c>
      <c r="T346" s="211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12" t="s">
        <v>146</v>
      </c>
      <c r="AT346" s="212" t="s">
        <v>142</v>
      </c>
      <c r="AU346" s="212" t="s">
        <v>88</v>
      </c>
      <c r="AY346" s="17" t="s">
        <v>139</v>
      </c>
      <c r="BE346" s="213">
        <f>IF(N346="základní",J346,0)</f>
        <v>0</v>
      </c>
      <c r="BF346" s="213">
        <f>IF(N346="snížená",J346,0)</f>
        <v>0</v>
      </c>
      <c r="BG346" s="213">
        <f>IF(N346="zákl. přenesená",J346,0)</f>
        <v>0</v>
      </c>
      <c r="BH346" s="213">
        <f>IF(N346="sníž. přenesená",J346,0)</f>
        <v>0</v>
      </c>
      <c r="BI346" s="213">
        <f>IF(N346="nulová",J346,0)</f>
        <v>0</v>
      </c>
      <c r="BJ346" s="17" t="s">
        <v>86</v>
      </c>
      <c r="BK346" s="213">
        <f>ROUND(I346*H346,2)</f>
        <v>0</v>
      </c>
      <c r="BL346" s="17" t="s">
        <v>146</v>
      </c>
      <c r="BM346" s="212" t="s">
        <v>736</v>
      </c>
    </row>
    <row r="347" spans="1:65" s="2" customFormat="1" ht="19.5">
      <c r="A347" s="35"/>
      <c r="B347" s="36"/>
      <c r="C347" s="37"/>
      <c r="D347" s="214" t="s">
        <v>148</v>
      </c>
      <c r="E347" s="37"/>
      <c r="F347" s="215" t="s">
        <v>737</v>
      </c>
      <c r="G347" s="37"/>
      <c r="H347" s="37"/>
      <c r="I347" s="169"/>
      <c r="J347" s="37"/>
      <c r="K347" s="37"/>
      <c r="L347" s="40"/>
      <c r="M347" s="216"/>
      <c r="N347" s="217"/>
      <c r="O347" s="72"/>
      <c r="P347" s="72"/>
      <c r="Q347" s="72"/>
      <c r="R347" s="72"/>
      <c r="S347" s="72"/>
      <c r="T347" s="73"/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T347" s="17" t="s">
        <v>148</v>
      </c>
      <c r="AU347" s="17" t="s">
        <v>88</v>
      </c>
    </row>
    <row r="348" spans="1:65" s="2" customFormat="1" ht="16.5" customHeight="1">
      <c r="A348" s="35"/>
      <c r="B348" s="36"/>
      <c r="C348" s="201" t="s">
        <v>738</v>
      </c>
      <c r="D348" s="201" t="s">
        <v>142</v>
      </c>
      <c r="E348" s="202" t="s">
        <v>739</v>
      </c>
      <c r="F348" s="203" t="s">
        <v>740</v>
      </c>
      <c r="G348" s="204" t="s">
        <v>230</v>
      </c>
      <c r="H348" s="205">
        <v>13</v>
      </c>
      <c r="I348" s="206"/>
      <c r="J348" s="207">
        <f>ROUND(I348*H348,2)</f>
        <v>0</v>
      </c>
      <c r="K348" s="203" t="s">
        <v>1</v>
      </c>
      <c r="L348" s="40"/>
      <c r="M348" s="208" t="s">
        <v>1</v>
      </c>
      <c r="N348" s="209" t="s">
        <v>44</v>
      </c>
      <c r="O348" s="72"/>
      <c r="P348" s="210">
        <f>O348*H348</f>
        <v>0</v>
      </c>
      <c r="Q348" s="210">
        <v>0.09</v>
      </c>
      <c r="R348" s="210">
        <f>Q348*H348</f>
        <v>1.17</v>
      </c>
      <c r="S348" s="210">
        <v>0</v>
      </c>
      <c r="T348" s="211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12" t="s">
        <v>146</v>
      </c>
      <c r="AT348" s="212" t="s">
        <v>142</v>
      </c>
      <c r="AU348" s="212" t="s">
        <v>88</v>
      </c>
      <c r="AY348" s="17" t="s">
        <v>139</v>
      </c>
      <c r="BE348" s="213">
        <f>IF(N348="základní",J348,0)</f>
        <v>0</v>
      </c>
      <c r="BF348" s="213">
        <f>IF(N348="snížená",J348,0)</f>
        <v>0</v>
      </c>
      <c r="BG348" s="213">
        <f>IF(N348="zákl. přenesená",J348,0)</f>
        <v>0</v>
      </c>
      <c r="BH348" s="213">
        <f>IF(N348="sníž. přenesená",J348,0)</f>
        <v>0</v>
      </c>
      <c r="BI348" s="213">
        <f>IF(N348="nulová",J348,0)</f>
        <v>0</v>
      </c>
      <c r="BJ348" s="17" t="s">
        <v>86</v>
      </c>
      <c r="BK348" s="213">
        <f>ROUND(I348*H348,2)</f>
        <v>0</v>
      </c>
      <c r="BL348" s="17" t="s">
        <v>146</v>
      </c>
      <c r="BM348" s="212" t="s">
        <v>741</v>
      </c>
    </row>
    <row r="349" spans="1:65" s="2" customFormat="1" ht="19.5">
      <c r="A349" s="35"/>
      <c r="B349" s="36"/>
      <c r="C349" s="37"/>
      <c r="D349" s="214" t="s">
        <v>148</v>
      </c>
      <c r="E349" s="37"/>
      <c r="F349" s="215" t="s">
        <v>742</v>
      </c>
      <c r="G349" s="37"/>
      <c r="H349" s="37"/>
      <c r="I349" s="169"/>
      <c r="J349" s="37"/>
      <c r="K349" s="37"/>
      <c r="L349" s="40"/>
      <c r="M349" s="216"/>
      <c r="N349" s="217"/>
      <c r="O349" s="72"/>
      <c r="P349" s="72"/>
      <c r="Q349" s="72"/>
      <c r="R349" s="72"/>
      <c r="S349" s="72"/>
      <c r="T349" s="73"/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T349" s="17" t="s">
        <v>148</v>
      </c>
      <c r="AU349" s="17" t="s">
        <v>88</v>
      </c>
    </row>
    <row r="350" spans="1:65" s="2" customFormat="1" ht="16.5" customHeight="1">
      <c r="A350" s="35"/>
      <c r="B350" s="36"/>
      <c r="C350" s="201" t="s">
        <v>743</v>
      </c>
      <c r="D350" s="201" t="s">
        <v>142</v>
      </c>
      <c r="E350" s="202" t="s">
        <v>744</v>
      </c>
      <c r="F350" s="203" t="s">
        <v>745</v>
      </c>
      <c r="G350" s="204" t="s">
        <v>145</v>
      </c>
      <c r="H350" s="205">
        <v>1</v>
      </c>
      <c r="I350" s="206"/>
      <c r="J350" s="207">
        <f>ROUND(I350*H350,2)</f>
        <v>0</v>
      </c>
      <c r="K350" s="203" t="s">
        <v>1</v>
      </c>
      <c r="L350" s="40"/>
      <c r="M350" s="208" t="s">
        <v>1</v>
      </c>
      <c r="N350" s="209" t="s">
        <v>44</v>
      </c>
      <c r="O350" s="72"/>
      <c r="P350" s="210">
        <f>O350*H350</f>
        <v>0</v>
      </c>
      <c r="Q350" s="210">
        <v>0</v>
      </c>
      <c r="R350" s="210">
        <f>Q350*H350</f>
        <v>0</v>
      </c>
      <c r="S350" s="210">
        <v>0</v>
      </c>
      <c r="T350" s="211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12" t="s">
        <v>146</v>
      </c>
      <c r="AT350" s="212" t="s">
        <v>142</v>
      </c>
      <c r="AU350" s="212" t="s">
        <v>88</v>
      </c>
      <c r="AY350" s="17" t="s">
        <v>139</v>
      </c>
      <c r="BE350" s="213">
        <f>IF(N350="základní",J350,0)</f>
        <v>0</v>
      </c>
      <c r="BF350" s="213">
        <f>IF(N350="snížená",J350,0)</f>
        <v>0</v>
      </c>
      <c r="BG350" s="213">
        <f>IF(N350="zákl. přenesená",J350,0)</f>
        <v>0</v>
      </c>
      <c r="BH350" s="213">
        <f>IF(N350="sníž. přenesená",J350,0)</f>
        <v>0</v>
      </c>
      <c r="BI350" s="213">
        <f>IF(N350="nulová",J350,0)</f>
        <v>0</v>
      </c>
      <c r="BJ350" s="17" t="s">
        <v>86</v>
      </c>
      <c r="BK350" s="213">
        <f>ROUND(I350*H350,2)</f>
        <v>0</v>
      </c>
      <c r="BL350" s="17" t="s">
        <v>146</v>
      </c>
      <c r="BM350" s="212" t="s">
        <v>746</v>
      </c>
    </row>
    <row r="351" spans="1:65" s="2" customFormat="1" ht="19.5">
      <c r="A351" s="35"/>
      <c r="B351" s="36"/>
      <c r="C351" s="37"/>
      <c r="D351" s="214" t="s">
        <v>148</v>
      </c>
      <c r="E351" s="37"/>
      <c r="F351" s="215" t="s">
        <v>747</v>
      </c>
      <c r="G351" s="37"/>
      <c r="H351" s="37"/>
      <c r="I351" s="169"/>
      <c r="J351" s="37"/>
      <c r="K351" s="37"/>
      <c r="L351" s="40"/>
      <c r="M351" s="216"/>
      <c r="N351" s="217"/>
      <c r="O351" s="72"/>
      <c r="P351" s="72"/>
      <c r="Q351" s="72"/>
      <c r="R351" s="72"/>
      <c r="S351" s="72"/>
      <c r="T351" s="73"/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T351" s="17" t="s">
        <v>148</v>
      </c>
      <c r="AU351" s="17" t="s">
        <v>88</v>
      </c>
    </row>
    <row r="352" spans="1:65" s="2" customFormat="1" ht="16.5" customHeight="1">
      <c r="A352" s="35"/>
      <c r="B352" s="36"/>
      <c r="C352" s="201" t="s">
        <v>748</v>
      </c>
      <c r="D352" s="201" t="s">
        <v>142</v>
      </c>
      <c r="E352" s="202" t="s">
        <v>749</v>
      </c>
      <c r="F352" s="203" t="s">
        <v>750</v>
      </c>
      <c r="G352" s="204" t="s">
        <v>145</v>
      </c>
      <c r="H352" s="205">
        <v>1</v>
      </c>
      <c r="I352" s="206"/>
      <c r="J352" s="207">
        <f>ROUND(I352*H352,2)</f>
        <v>0</v>
      </c>
      <c r="K352" s="203" t="s">
        <v>1</v>
      </c>
      <c r="L352" s="40"/>
      <c r="M352" s="208" t="s">
        <v>1</v>
      </c>
      <c r="N352" s="209" t="s">
        <v>44</v>
      </c>
      <c r="O352" s="72"/>
      <c r="P352" s="210">
        <f>O352*H352</f>
        <v>0</v>
      </c>
      <c r="Q352" s="210">
        <v>0</v>
      </c>
      <c r="R352" s="210">
        <f>Q352*H352</f>
        <v>0</v>
      </c>
      <c r="S352" s="210">
        <v>0</v>
      </c>
      <c r="T352" s="211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212" t="s">
        <v>146</v>
      </c>
      <c r="AT352" s="212" t="s">
        <v>142</v>
      </c>
      <c r="AU352" s="212" t="s">
        <v>88</v>
      </c>
      <c r="AY352" s="17" t="s">
        <v>139</v>
      </c>
      <c r="BE352" s="213">
        <f>IF(N352="základní",J352,0)</f>
        <v>0</v>
      </c>
      <c r="BF352" s="213">
        <f>IF(N352="snížená",J352,0)</f>
        <v>0</v>
      </c>
      <c r="BG352" s="213">
        <f>IF(N352="zákl. přenesená",J352,0)</f>
        <v>0</v>
      </c>
      <c r="BH352" s="213">
        <f>IF(N352="sníž. přenesená",J352,0)</f>
        <v>0</v>
      </c>
      <c r="BI352" s="213">
        <f>IF(N352="nulová",J352,0)</f>
        <v>0</v>
      </c>
      <c r="BJ352" s="17" t="s">
        <v>86</v>
      </c>
      <c r="BK352" s="213">
        <f>ROUND(I352*H352,2)</f>
        <v>0</v>
      </c>
      <c r="BL352" s="17" t="s">
        <v>146</v>
      </c>
      <c r="BM352" s="212" t="s">
        <v>751</v>
      </c>
    </row>
    <row r="353" spans="1:65" s="2" customFormat="1" ht="29.25">
      <c r="A353" s="35"/>
      <c r="B353" s="36"/>
      <c r="C353" s="37"/>
      <c r="D353" s="214" t="s">
        <v>148</v>
      </c>
      <c r="E353" s="37"/>
      <c r="F353" s="215" t="s">
        <v>752</v>
      </c>
      <c r="G353" s="37"/>
      <c r="H353" s="37"/>
      <c r="I353" s="169"/>
      <c r="J353" s="37"/>
      <c r="K353" s="37"/>
      <c r="L353" s="40"/>
      <c r="M353" s="216"/>
      <c r="N353" s="217"/>
      <c r="O353" s="72"/>
      <c r="P353" s="72"/>
      <c r="Q353" s="72"/>
      <c r="R353" s="72"/>
      <c r="S353" s="72"/>
      <c r="T353" s="73"/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T353" s="17" t="s">
        <v>148</v>
      </c>
      <c r="AU353" s="17" t="s">
        <v>88</v>
      </c>
    </row>
    <row r="354" spans="1:65" s="2" customFormat="1" ht="16.5" customHeight="1">
      <c r="A354" s="35"/>
      <c r="B354" s="36"/>
      <c r="C354" s="201" t="s">
        <v>753</v>
      </c>
      <c r="D354" s="201" t="s">
        <v>142</v>
      </c>
      <c r="E354" s="202" t="s">
        <v>754</v>
      </c>
      <c r="F354" s="203" t="s">
        <v>755</v>
      </c>
      <c r="G354" s="204" t="s">
        <v>145</v>
      </c>
      <c r="H354" s="205">
        <v>1</v>
      </c>
      <c r="I354" s="206"/>
      <c r="J354" s="207">
        <f>ROUND(I354*H354,2)</f>
        <v>0</v>
      </c>
      <c r="K354" s="203" t="s">
        <v>1</v>
      </c>
      <c r="L354" s="40"/>
      <c r="M354" s="208" t="s">
        <v>1</v>
      </c>
      <c r="N354" s="209" t="s">
        <v>44</v>
      </c>
      <c r="O354" s="72"/>
      <c r="P354" s="210">
        <f>O354*H354</f>
        <v>0</v>
      </c>
      <c r="Q354" s="210">
        <v>0</v>
      </c>
      <c r="R354" s="210">
        <f>Q354*H354</f>
        <v>0</v>
      </c>
      <c r="S354" s="210">
        <v>0</v>
      </c>
      <c r="T354" s="211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12" t="s">
        <v>146</v>
      </c>
      <c r="AT354" s="212" t="s">
        <v>142</v>
      </c>
      <c r="AU354" s="212" t="s">
        <v>88</v>
      </c>
      <c r="AY354" s="17" t="s">
        <v>139</v>
      </c>
      <c r="BE354" s="213">
        <f>IF(N354="základní",J354,0)</f>
        <v>0</v>
      </c>
      <c r="BF354" s="213">
        <f>IF(N354="snížená",J354,0)</f>
        <v>0</v>
      </c>
      <c r="BG354" s="213">
        <f>IF(N354="zákl. přenesená",J354,0)</f>
        <v>0</v>
      </c>
      <c r="BH354" s="213">
        <f>IF(N354="sníž. přenesená",J354,0)</f>
        <v>0</v>
      </c>
      <c r="BI354" s="213">
        <f>IF(N354="nulová",J354,0)</f>
        <v>0</v>
      </c>
      <c r="BJ354" s="17" t="s">
        <v>86</v>
      </c>
      <c r="BK354" s="213">
        <f>ROUND(I354*H354,2)</f>
        <v>0</v>
      </c>
      <c r="BL354" s="17" t="s">
        <v>146</v>
      </c>
      <c r="BM354" s="212" t="s">
        <v>756</v>
      </c>
    </row>
    <row r="355" spans="1:65" s="2" customFormat="1" ht="16.5" customHeight="1">
      <c r="A355" s="35"/>
      <c r="B355" s="36"/>
      <c r="C355" s="201" t="s">
        <v>757</v>
      </c>
      <c r="D355" s="201" t="s">
        <v>142</v>
      </c>
      <c r="E355" s="202" t="s">
        <v>758</v>
      </c>
      <c r="F355" s="203" t="s">
        <v>759</v>
      </c>
      <c r="G355" s="204" t="s">
        <v>199</v>
      </c>
      <c r="H355" s="205">
        <v>381.75</v>
      </c>
      <c r="I355" s="206"/>
      <c r="J355" s="207">
        <f>ROUND(I355*H355,2)</f>
        <v>0</v>
      </c>
      <c r="K355" s="203" t="s">
        <v>1</v>
      </c>
      <c r="L355" s="40"/>
      <c r="M355" s="208" t="s">
        <v>1</v>
      </c>
      <c r="N355" s="209" t="s">
        <v>44</v>
      </c>
      <c r="O355" s="72"/>
      <c r="P355" s="210">
        <f>O355*H355</f>
        <v>0</v>
      </c>
      <c r="Q355" s="210">
        <v>0</v>
      </c>
      <c r="R355" s="210">
        <f>Q355*H355</f>
        <v>0</v>
      </c>
      <c r="S355" s="210">
        <v>0</v>
      </c>
      <c r="T355" s="211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12" t="s">
        <v>146</v>
      </c>
      <c r="AT355" s="212" t="s">
        <v>142</v>
      </c>
      <c r="AU355" s="212" t="s">
        <v>88</v>
      </c>
      <c r="AY355" s="17" t="s">
        <v>139</v>
      </c>
      <c r="BE355" s="213">
        <f>IF(N355="základní",J355,0)</f>
        <v>0</v>
      </c>
      <c r="BF355" s="213">
        <f>IF(N355="snížená",J355,0)</f>
        <v>0</v>
      </c>
      <c r="BG355" s="213">
        <f>IF(N355="zákl. přenesená",J355,0)</f>
        <v>0</v>
      </c>
      <c r="BH355" s="213">
        <f>IF(N355="sníž. přenesená",J355,0)</f>
        <v>0</v>
      </c>
      <c r="BI355" s="213">
        <f>IF(N355="nulová",J355,0)</f>
        <v>0</v>
      </c>
      <c r="BJ355" s="17" t="s">
        <v>86</v>
      </c>
      <c r="BK355" s="213">
        <f>ROUND(I355*H355,2)</f>
        <v>0</v>
      </c>
      <c r="BL355" s="17" t="s">
        <v>146</v>
      </c>
      <c r="BM355" s="212" t="s">
        <v>760</v>
      </c>
    </row>
    <row r="356" spans="1:65" s="13" customFormat="1" ht="11.25">
      <c r="B356" s="218"/>
      <c r="C356" s="219"/>
      <c r="D356" s="214" t="s">
        <v>254</v>
      </c>
      <c r="E356" s="220" t="s">
        <v>1</v>
      </c>
      <c r="F356" s="221" t="s">
        <v>761</v>
      </c>
      <c r="G356" s="219"/>
      <c r="H356" s="222">
        <v>381.75</v>
      </c>
      <c r="I356" s="223"/>
      <c r="J356" s="219"/>
      <c r="K356" s="219"/>
      <c r="L356" s="224"/>
      <c r="M356" s="225"/>
      <c r="N356" s="226"/>
      <c r="O356" s="226"/>
      <c r="P356" s="226"/>
      <c r="Q356" s="226"/>
      <c r="R356" s="226"/>
      <c r="S356" s="226"/>
      <c r="T356" s="227"/>
      <c r="AT356" s="228" t="s">
        <v>254</v>
      </c>
      <c r="AU356" s="228" t="s">
        <v>88</v>
      </c>
      <c r="AV356" s="13" t="s">
        <v>88</v>
      </c>
      <c r="AW356" s="13" t="s">
        <v>35</v>
      </c>
      <c r="AX356" s="13" t="s">
        <v>86</v>
      </c>
      <c r="AY356" s="228" t="s">
        <v>139</v>
      </c>
    </row>
    <row r="357" spans="1:65" s="12" customFormat="1" ht="22.9" customHeight="1">
      <c r="B357" s="185"/>
      <c r="C357" s="186"/>
      <c r="D357" s="187" t="s">
        <v>78</v>
      </c>
      <c r="E357" s="199" t="s">
        <v>762</v>
      </c>
      <c r="F357" s="199" t="s">
        <v>763</v>
      </c>
      <c r="G357" s="186"/>
      <c r="H357" s="186"/>
      <c r="I357" s="189"/>
      <c r="J357" s="200">
        <f>BK357</f>
        <v>0</v>
      </c>
      <c r="K357" s="186"/>
      <c r="L357" s="191"/>
      <c r="M357" s="192"/>
      <c r="N357" s="193"/>
      <c r="O357" s="193"/>
      <c r="P357" s="194">
        <f>SUM(P358:P359)</f>
        <v>0</v>
      </c>
      <c r="Q357" s="193"/>
      <c r="R357" s="194">
        <f>SUM(R358:R359)</f>
        <v>0</v>
      </c>
      <c r="S357" s="193"/>
      <c r="T357" s="195">
        <f>SUM(T358:T359)</f>
        <v>0</v>
      </c>
      <c r="AR357" s="196" t="s">
        <v>86</v>
      </c>
      <c r="AT357" s="197" t="s">
        <v>78</v>
      </c>
      <c r="AU357" s="197" t="s">
        <v>86</v>
      </c>
      <c r="AY357" s="196" t="s">
        <v>139</v>
      </c>
      <c r="BK357" s="198">
        <f>SUM(BK358:BK359)</f>
        <v>0</v>
      </c>
    </row>
    <row r="358" spans="1:65" s="2" customFormat="1" ht="21.75" customHeight="1">
      <c r="A358" s="35"/>
      <c r="B358" s="36"/>
      <c r="C358" s="201" t="s">
        <v>764</v>
      </c>
      <c r="D358" s="201" t="s">
        <v>142</v>
      </c>
      <c r="E358" s="202" t="s">
        <v>765</v>
      </c>
      <c r="F358" s="203" t="s">
        <v>766</v>
      </c>
      <c r="G358" s="204" t="s">
        <v>413</v>
      </c>
      <c r="H358" s="205">
        <v>6154.6440000000002</v>
      </c>
      <c r="I358" s="206"/>
      <c r="J358" s="207">
        <f>ROUND(I358*H358,2)</f>
        <v>0</v>
      </c>
      <c r="K358" s="203" t="s">
        <v>1</v>
      </c>
      <c r="L358" s="40"/>
      <c r="M358" s="208" t="s">
        <v>1</v>
      </c>
      <c r="N358" s="209" t="s">
        <v>44</v>
      </c>
      <c r="O358" s="72"/>
      <c r="P358" s="210">
        <f>O358*H358</f>
        <v>0</v>
      </c>
      <c r="Q358" s="210">
        <v>0</v>
      </c>
      <c r="R358" s="210">
        <f>Q358*H358</f>
        <v>0</v>
      </c>
      <c r="S358" s="210">
        <v>0</v>
      </c>
      <c r="T358" s="211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212" t="s">
        <v>146</v>
      </c>
      <c r="AT358" s="212" t="s">
        <v>142</v>
      </c>
      <c r="AU358" s="212" t="s">
        <v>88</v>
      </c>
      <c r="AY358" s="17" t="s">
        <v>139</v>
      </c>
      <c r="BE358" s="213">
        <f>IF(N358="základní",J358,0)</f>
        <v>0</v>
      </c>
      <c r="BF358" s="213">
        <f>IF(N358="snížená",J358,0)</f>
        <v>0</v>
      </c>
      <c r="BG358" s="213">
        <f>IF(N358="zákl. přenesená",J358,0)</f>
        <v>0</v>
      </c>
      <c r="BH358" s="213">
        <f>IF(N358="sníž. přenesená",J358,0)</f>
        <v>0</v>
      </c>
      <c r="BI358" s="213">
        <f>IF(N358="nulová",J358,0)</f>
        <v>0</v>
      </c>
      <c r="BJ358" s="17" t="s">
        <v>86</v>
      </c>
      <c r="BK358" s="213">
        <f>ROUND(I358*H358,2)</f>
        <v>0</v>
      </c>
      <c r="BL358" s="17" t="s">
        <v>146</v>
      </c>
      <c r="BM358" s="212" t="s">
        <v>767</v>
      </c>
    </row>
    <row r="359" spans="1:65" s="2" customFormat="1" ht="19.5">
      <c r="A359" s="35"/>
      <c r="B359" s="36"/>
      <c r="C359" s="37"/>
      <c r="D359" s="214" t="s">
        <v>148</v>
      </c>
      <c r="E359" s="37"/>
      <c r="F359" s="215" t="s">
        <v>768</v>
      </c>
      <c r="G359" s="37"/>
      <c r="H359" s="37"/>
      <c r="I359" s="169"/>
      <c r="J359" s="37"/>
      <c r="K359" s="37"/>
      <c r="L359" s="40"/>
      <c r="M359" s="216"/>
      <c r="N359" s="217"/>
      <c r="O359" s="72"/>
      <c r="P359" s="72"/>
      <c r="Q359" s="72"/>
      <c r="R359" s="72"/>
      <c r="S359" s="72"/>
      <c r="T359" s="73"/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T359" s="17" t="s">
        <v>148</v>
      </c>
      <c r="AU359" s="17" t="s">
        <v>88</v>
      </c>
    </row>
    <row r="360" spans="1:65" s="12" customFormat="1" ht="22.9" customHeight="1">
      <c r="B360" s="185"/>
      <c r="C360" s="186"/>
      <c r="D360" s="187" t="s">
        <v>78</v>
      </c>
      <c r="E360" s="199" t="s">
        <v>769</v>
      </c>
      <c r="F360" s="199" t="s">
        <v>770</v>
      </c>
      <c r="G360" s="186"/>
      <c r="H360" s="186"/>
      <c r="I360" s="189"/>
      <c r="J360" s="200">
        <f>BK360</f>
        <v>0</v>
      </c>
      <c r="K360" s="186"/>
      <c r="L360" s="191"/>
      <c r="M360" s="192"/>
      <c r="N360" s="193"/>
      <c r="O360" s="193"/>
      <c r="P360" s="194">
        <f>P361</f>
        <v>0</v>
      </c>
      <c r="Q360" s="193"/>
      <c r="R360" s="194">
        <f>R361</f>
        <v>0</v>
      </c>
      <c r="S360" s="193"/>
      <c r="T360" s="195">
        <f>T361</f>
        <v>0</v>
      </c>
      <c r="AR360" s="196" t="s">
        <v>86</v>
      </c>
      <c r="AT360" s="197" t="s">
        <v>78</v>
      </c>
      <c r="AU360" s="197" t="s">
        <v>86</v>
      </c>
      <c r="AY360" s="196" t="s">
        <v>139</v>
      </c>
      <c r="BK360" s="198">
        <f>BK361</f>
        <v>0</v>
      </c>
    </row>
    <row r="361" spans="1:65" s="2" customFormat="1" ht="16.5" customHeight="1">
      <c r="A361" s="35"/>
      <c r="B361" s="36"/>
      <c r="C361" s="201" t="s">
        <v>771</v>
      </c>
      <c r="D361" s="201" t="s">
        <v>142</v>
      </c>
      <c r="E361" s="202" t="s">
        <v>772</v>
      </c>
      <c r="F361" s="203" t="s">
        <v>773</v>
      </c>
      <c r="G361" s="204" t="s">
        <v>413</v>
      </c>
      <c r="H361" s="205">
        <v>10731.626</v>
      </c>
      <c r="I361" s="206"/>
      <c r="J361" s="207">
        <f>ROUND(I361*H361,2)</f>
        <v>0</v>
      </c>
      <c r="K361" s="203" t="s">
        <v>336</v>
      </c>
      <c r="L361" s="40"/>
      <c r="M361" s="208" t="s">
        <v>1</v>
      </c>
      <c r="N361" s="209" t="s">
        <v>44</v>
      </c>
      <c r="O361" s="72"/>
      <c r="P361" s="210">
        <f>O361*H361</f>
        <v>0</v>
      </c>
      <c r="Q361" s="210">
        <v>0</v>
      </c>
      <c r="R361" s="210">
        <f>Q361*H361</f>
        <v>0</v>
      </c>
      <c r="S361" s="210">
        <v>0</v>
      </c>
      <c r="T361" s="211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212" t="s">
        <v>146</v>
      </c>
      <c r="AT361" s="212" t="s">
        <v>142</v>
      </c>
      <c r="AU361" s="212" t="s">
        <v>88</v>
      </c>
      <c r="AY361" s="17" t="s">
        <v>139</v>
      </c>
      <c r="BE361" s="213">
        <f>IF(N361="základní",J361,0)</f>
        <v>0</v>
      </c>
      <c r="BF361" s="213">
        <f>IF(N361="snížená",J361,0)</f>
        <v>0</v>
      </c>
      <c r="BG361" s="213">
        <f>IF(N361="zákl. přenesená",J361,0)</f>
        <v>0</v>
      </c>
      <c r="BH361" s="213">
        <f>IF(N361="sníž. přenesená",J361,0)</f>
        <v>0</v>
      </c>
      <c r="BI361" s="213">
        <f>IF(N361="nulová",J361,0)</f>
        <v>0</v>
      </c>
      <c r="BJ361" s="17" t="s">
        <v>86</v>
      </c>
      <c r="BK361" s="213">
        <f>ROUND(I361*H361,2)</f>
        <v>0</v>
      </c>
      <c r="BL361" s="17" t="s">
        <v>146</v>
      </c>
      <c r="BM361" s="212" t="s">
        <v>774</v>
      </c>
    </row>
    <row r="362" spans="1:65" s="12" customFormat="1" ht="25.9" customHeight="1">
      <c r="B362" s="185"/>
      <c r="C362" s="186"/>
      <c r="D362" s="187" t="s">
        <v>78</v>
      </c>
      <c r="E362" s="188" t="s">
        <v>775</v>
      </c>
      <c r="F362" s="188" t="s">
        <v>776</v>
      </c>
      <c r="G362" s="186"/>
      <c r="H362" s="186"/>
      <c r="I362" s="189"/>
      <c r="J362" s="190">
        <f>BK362</f>
        <v>0</v>
      </c>
      <c r="K362" s="186"/>
      <c r="L362" s="191"/>
      <c r="M362" s="192"/>
      <c r="N362" s="193"/>
      <c r="O362" s="193"/>
      <c r="P362" s="194">
        <f>P363+P368</f>
        <v>0</v>
      </c>
      <c r="Q362" s="193"/>
      <c r="R362" s="194">
        <f>R363+R368</f>
        <v>14.438680000000002</v>
      </c>
      <c r="S362" s="193"/>
      <c r="T362" s="195">
        <f>T363+T368</f>
        <v>0</v>
      </c>
      <c r="AR362" s="196" t="s">
        <v>88</v>
      </c>
      <c r="AT362" s="197" t="s">
        <v>78</v>
      </c>
      <c r="AU362" s="197" t="s">
        <v>79</v>
      </c>
      <c r="AY362" s="196" t="s">
        <v>139</v>
      </c>
      <c r="BK362" s="198">
        <f>BK363+BK368</f>
        <v>0</v>
      </c>
    </row>
    <row r="363" spans="1:65" s="12" customFormat="1" ht="22.9" customHeight="1">
      <c r="B363" s="185"/>
      <c r="C363" s="186"/>
      <c r="D363" s="187" t="s">
        <v>78</v>
      </c>
      <c r="E363" s="199" t="s">
        <v>777</v>
      </c>
      <c r="F363" s="199" t="s">
        <v>778</v>
      </c>
      <c r="G363" s="186"/>
      <c r="H363" s="186"/>
      <c r="I363" s="189"/>
      <c r="J363" s="200">
        <f>BK363</f>
        <v>0</v>
      </c>
      <c r="K363" s="186"/>
      <c r="L363" s="191"/>
      <c r="M363" s="192"/>
      <c r="N363" s="193"/>
      <c r="O363" s="193"/>
      <c r="P363" s="194">
        <f>SUM(P364:P367)</f>
        <v>0</v>
      </c>
      <c r="Q363" s="193"/>
      <c r="R363" s="194">
        <f>SUM(R364:R367)</f>
        <v>14.400540000000001</v>
      </c>
      <c r="S363" s="193"/>
      <c r="T363" s="195">
        <f>SUM(T364:T367)</f>
        <v>0</v>
      </c>
      <c r="AR363" s="196" t="s">
        <v>88</v>
      </c>
      <c r="AT363" s="197" t="s">
        <v>78</v>
      </c>
      <c r="AU363" s="197" t="s">
        <v>86</v>
      </c>
      <c r="AY363" s="196" t="s">
        <v>139</v>
      </c>
      <c r="BK363" s="198">
        <f>SUM(BK364:BK367)</f>
        <v>0</v>
      </c>
    </row>
    <row r="364" spans="1:65" s="2" customFormat="1" ht="16.5" customHeight="1">
      <c r="A364" s="35"/>
      <c r="B364" s="36"/>
      <c r="C364" s="201" t="s">
        <v>779</v>
      </c>
      <c r="D364" s="201" t="s">
        <v>142</v>
      </c>
      <c r="E364" s="202" t="s">
        <v>780</v>
      </c>
      <c r="F364" s="203" t="s">
        <v>781</v>
      </c>
      <c r="G364" s="204" t="s">
        <v>199</v>
      </c>
      <c r="H364" s="205">
        <v>9351</v>
      </c>
      <c r="I364" s="206"/>
      <c r="J364" s="207">
        <f>ROUND(I364*H364,2)</f>
        <v>0</v>
      </c>
      <c r="K364" s="203" t="s">
        <v>1</v>
      </c>
      <c r="L364" s="40"/>
      <c r="M364" s="208" t="s">
        <v>1</v>
      </c>
      <c r="N364" s="209" t="s">
        <v>44</v>
      </c>
      <c r="O364" s="72"/>
      <c r="P364" s="210">
        <f>O364*H364</f>
        <v>0</v>
      </c>
      <c r="Q364" s="210">
        <v>0</v>
      </c>
      <c r="R364" s="210">
        <f>Q364*H364</f>
        <v>0</v>
      </c>
      <c r="S364" s="210">
        <v>0</v>
      </c>
      <c r="T364" s="211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12" t="s">
        <v>215</v>
      </c>
      <c r="AT364" s="212" t="s">
        <v>142</v>
      </c>
      <c r="AU364" s="212" t="s">
        <v>88</v>
      </c>
      <c r="AY364" s="17" t="s">
        <v>139</v>
      </c>
      <c r="BE364" s="213">
        <f>IF(N364="základní",J364,0)</f>
        <v>0</v>
      </c>
      <c r="BF364" s="213">
        <f>IF(N364="snížená",J364,0)</f>
        <v>0</v>
      </c>
      <c r="BG364" s="213">
        <f>IF(N364="zákl. přenesená",J364,0)</f>
        <v>0</v>
      </c>
      <c r="BH364" s="213">
        <f>IF(N364="sníž. přenesená",J364,0)</f>
        <v>0</v>
      </c>
      <c r="BI364" s="213">
        <f>IF(N364="nulová",J364,0)</f>
        <v>0</v>
      </c>
      <c r="BJ364" s="17" t="s">
        <v>86</v>
      </c>
      <c r="BK364" s="213">
        <f>ROUND(I364*H364,2)</f>
        <v>0</v>
      </c>
      <c r="BL364" s="17" t="s">
        <v>215</v>
      </c>
      <c r="BM364" s="212" t="s">
        <v>782</v>
      </c>
    </row>
    <row r="365" spans="1:65" s="2" customFormat="1" ht="19.5">
      <c r="A365" s="35"/>
      <c r="B365" s="36"/>
      <c r="C365" s="37"/>
      <c r="D365" s="214" t="s">
        <v>148</v>
      </c>
      <c r="E365" s="37"/>
      <c r="F365" s="215" t="s">
        <v>783</v>
      </c>
      <c r="G365" s="37"/>
      <c r="H365" s="37"/>
      <c r="I365" s="169"/>
      <c r="J365" s="37"/>
      <c r="K365" s="37"/>
      <c r="L365" s="40"/>
      <c r="M365" s="216"/>
      <c r="N365" s="217"/>
      <c r="O365" s="72"/>
      <c r="P365" s="72"/>
      <c r="Q365" s="72"/>
      <c r="R365" s="72"/>
      <c r="S365" s="72"/>
      <c r="T365" s="73"/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T365" s="17" t="s">
        <v>148</v>
      </c>
      <c r="AU365" s="17" t="s">
        <v>88</v>
      </c>
    </row>
    <row r="366" spans="1:65" s="2" customFormat="1" ht="16.5" customHeight="1">
      <c r="A366" s="35"/>
      <c r="B366" s="36"/>
      <c r="C366" s="246" t="s">
        <v>784</v>
      </c>
      <c r="D366" s="246" t="s">
        <v>381</v>
      </c>
      <c r="E366" s="247" t="s">
        <v>785</v>
      </c>
      <c r="F366" s="248" t="s">
        <v>786</v>
      </c>
      <c r="G366" s="249" t="s">
        <v>199</v>
      </c>
      <c r="H366" s="250">
        <v>10286.1</v>
      </c>
      <c r="I366" s="251"/>
      <c r="J366" s="252">
        <f>ROUND(I366*H366,2)</f>
        <v>0</v>
      </c>
      <c r="K366" s="248" t="s">
        <v>1</v>
      </c>
      <c r="L366" s="253"/>
      <c r="M366" s="254" t="s">
        <v>1</v>
      </c>
      <c r="N366" s="255" t="s">
        <v>44</v>
      </c>
      <c r="O366" s="72"/>
      <c r="P366" s="210">
        <f>O366*H366</f>
        <v>0</v>
      </c>
      <c r="Q366" s="210">
        <v>1.4E-3</v>
      </c>
      <c r="R366" s="210">
        <f>Q366*H366</f>
        <v>14.400540000000001</v>
      </c>
      <c r="S366" s="210">
        <v>0</v>
      </c>
      <c r="T366" s="211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212" t="s">
        <v>292</v>
      </c>
      <c r="AT366" s="212" t="s">
        <v>381</v>
      </c>
      <c r="AU366" s="212" t="s">
        <v>88</v>
      </c>
      <c r="AY366" s="17" t="s">
        <v>139</v>
      </c>
      <c r="BE366" s="213">
        <f>IF(N366="základní",J366,0)</f>
        <v>0</v>
      </c>
      <c r="BF366" s="213">
        <f>IF(N366="snížená",J366,0)</f>
        <v>0</v>
      </c>
      <c r="BG366" s="213">
        <f>IF(N366="zákl. přenesená",J366,0)</f>
        <v>0</v>
      </c>
      <c r="BH366" s="213">
        <f>IF(N366="sníž. přenesená",J366,0)</f>
        <v>0</v>
      </c>
      <c r="BI366" s="213">
        <f>IF(N366="nulová",J366,0)</f>
        <v>0</v>
      </c>
      <c r="BJ366" s="17" t="s">
        <v>86</v>
      </c>
      <c r="BK366" s="213">
        <f>ROUND(I366*H366,2)</f>
        <v>0</v>
      </c>
      <c r="BL366" s="17" t="s">
        <v>215</v>
      </c>
      <c r="BM366" s="212" t="s">
        <v>787</v>
      </c>
    </row>
    <row r="367" spans="1:65" s="13" customFormat="1" ht="11.25">
      <c r="B367" s="218"/>
      <c r="C367" s="219"/>
      <c r="D367" s="214" t="s">
        <v>254</v>
      </c>
      <c r="E367" s="219"/>
      <c r="F367" s="221" t="s">
        <v>788</v>
      </c>
      <c r="G367" s="219"/>
      <c r="H367" s="222">
        <v>10286.1</v>
      </c>
      <c r="I367" s="223"/>
      <c r="J367" s="219"/>
      <c r="K367" s="219"/>
      <c r="L367" s="224"/>
      <c r="M367" s="225"/>
      <c r="N367" s="226"/>
      <c r="O367" s="226"/>
      <c r="P367" s="226"/>
      <c r="Q367" s="226"/>
      <c r="R367" s="226"/>
      <c r="S367" s="226"/>
      <c r="T367" s="227"/>
      <c r="AT367" s="228" t="s">
        <v>254</v>
      </c>
      <c r="AU367" s="228" t="s">
        <v>88</v>
      </c>
      <c r="AV367" s="13" t="s">
        <v>88</v>
      </c>
      <c r="AW367" s="13" t="s">
        <v>4</v>
      </c>
      <c r="AX367" s="13" t="s">
        <v>86</v>
      </c>
      <c r="AY367" s="228" t="s">
        <v>139</v>
      </c>
    </row>
    <row r="368" spans="1:65" s="12" customFormat="1" ht="22.9" customHeight="1">
      <c r="B368" s="185"/>
      <c r="C368" s="186"/>
      <c r="D368" s="187" t="s">
        <v>78</v>
      </c>
      <c r="E368" s="199" t="s">
        <v>789</v>
      </c>
      <c r="F368" s="199" t="s">
        <v>790</v>
      </c>
      <c r="G368" s="186"/>
      <c r="H368" s="186"/>
      <c r="I368" s="189"/>
      <c r="J368" s="200">
        <f>BK368</f>
        <v>0</v>
      </c>
      <c r="K368" s="186"/>
      <c r="L368" s="191"/>
      <c r="M368" s="192"/>
      <c r="N368" s="193"/>
      <c r="O368" s="193"/>
      <c r="P368" s="194">
        <f>SUM(P369:P373)</f>
        <v>0</v>
      </c>
      <c r="Q368" s="193"/>
      <c r="R368" s="194">
        <f>SUM(R369:R373)</f>
        <v>3.8139999999999993E-2</v>
      </c>
      <c r="S368" s="193"/>
      <c r="T368" s="195">
        <f>SUM(T369:T373)</f>
        <v>0</v>
      </c>
      <c r="AR368" s="196" t="s">
        <v>88</v>
      </c>
      <c r="AT368" s="197" t="s">
        <v>78</v>
      </c>
      <c r="AU368" s="197" t="s">
        <v>86</v>
      </c>
      <c r="AY368" s="196" t="s">
        <v>139</v>
      </c>
      <c r="BK368" s="198">
        <f>SUM(BK369:BK373)</f>
        <v>0</v>
      </c>
    </row>
    <row r="369" spans="1:65" s="2" customFormat="1" ht="16.5" customHeight="1">
      <c r="A369" s="35"/>
      <c r="B369" s="36"/>
      <c r="C369" s="201" t="s">
        <v>791</v>
      </c>
      <c r="D369" s="201" t="s">
        <v>142</v>
      </c>
      <c r="E369" s="202" t="s">
        <v>792</v>
      </c>
      <c r="F369" s="203" t="s">
        <v>793</v>
      </c>
      <c r="G369" s="204" t="s">
        <v>145</v>
      </c>
      <c r="H369" s="205">
        <v>2</v>
      </c>
      <c r="I369" s="206"/>
      <c r="J369" s="207">
        <f>ROUND(I369*H369,2)</f>
        <v>0</v>
      </c>
      <c r="K369" s="203" t="s">
        <v>1</v>
      </c>
      <c r="L369" s="40"/>
      <c r="M369" s="208" t="s">
        <v>1</v>
      </c>
      <c r="N369" s="209" t="s">
        <v>44</v>
      </c>
      <c r="O369" s="72"/>
      <c r="P369" s="210">
        <f>O369*H369</f>
        <v>0</v>
      </c>
      <c r="Q369" s="210">
        <v>8.9999999999999993E-3</v>
      </c>
      <c r="R369" s="210">
        <f>Q369*H369</f>
        <v>1.7999999999999999E-2</v>
      </c>
      <c r="S369" s="210">
        <v>0</v>
      </c>
      <c r="T369" s="211">
        <f>S369*H369</f>
        <v>0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212" t="s">
        <v>215</v>
      </c>
      <c r="AT369" s="212" t="s">
        <v>142</v>
      </c>
      <c r="AU369" s="212" t="s">
        <v>88</v>
      </c>
      <c r="AY369" s="17" t="s">
        <v>139</v>
      </c>
      <c r="BE369" s="213">
        <f>IF(N369="základní",J369,0)</f>
        <v>0</v>
      </c>
      <c r="BF369" s="213">
        <f>IF(N369="snížená",J369,0)</f>
        <v>0</v>
      </c>
      <c r="BG369" s="213">
        <f>IF(N369="zákl. přenesená",J369,0)</f>
        <v>0</v>
      </c>
      <c r="BH369" s="213">
        <f>IF(N369="sníž. přenesená",J369,0)</f>
        <v>0</v>
      </c>
      <c r="BI369" s="213">
        <f>IF(N369="nulová",J369,0)</f>
        <v>0</v>
      </c>
      <c r="BJ369" s="17" t="s">
        <v>86</v>
      </c>
      <c r="BK369" s="213">
        <f>ROUND(I369*H369,2)</f>
        <v>0</v>
      </c>
      <c r="BL369" s="17" t="s">
        <v>215</v>
      </c>
      <c r="BM369" s="212" t="s">
        <v>794</v>
      </c>
    </row>
    <row r="370" spans="1:65" s="13" customFormat="1" ht="11.25">
      <c r="B370" s="218"/>
      <c r="C370" s="219"/>
      <c r="D370" s="214" t="s">
        <v>254</v>
      </c>
      <c r="E370" s="220" t="s">
        <v>1</v>
      </c>
      <c r="F370" s="221" t="s">
        <v>795</v>
      </c>
      <c r="G370" s="219"/>
      <c r="H370" s="222">
        <v>2</v>
      </c>
      <c r="I370" s="223"/>
      <c r="J370" s="219"/>
      <c r="K370" s="219"/>
      <c r="L370" s="224"/>
      <c r="M370" s="225"/>
      <c r="N370" s="226"/>
      <c r="O370" s="226"/>
      <c r="P370" s="226"/>
      <c r="Q370" s="226"/>
      <c r="R370" s="226"/>
      <c r="S370" s="226"/>
      <c r="T370" s="227"/>
      <c r="AT370" s="228" t="s">
        <v>254</v>
      </c>
      <c r="AU370" s="228" t="s">
        <v>88</v>
      </c>
      <c r="AV370" s="13" t="s">
        <v>88</v>
      </c>
      <c r="AW370" s="13" t="s">
        <v>35</v>
      </c>
      <c r="AX370" s="13" t="s">
        <v>86</v>
      </c>
      <c r="AY370" s="228" t="s">
        <v>139</v>
      </c>
    </row>
    <row r="371" spans="1:65" s="2" customFormat="1" ht="16.5" customHeight="1">
      <c r="A371" s="35"/>
      <c r="B371" s="36"/>
      <c r="C371" s="201" t="s">
        <v>796</v>
      </c>
      <c r="D371" s="201" t="s">
        <v>142</v>
      </c>
      <c r="E371" s="202" t="s">
        <v>797</v>
      </c>
      <c r="F371" s="203" t="s">
        <v>798</v>
      </c>
      <c r="G371" s="204" t="s">
        <v>435</v>
      </c>
      <c r="H371" s="205">
        <v>19</v>
      </c>
      <c r="I371" s="206"/>
      <c r="J371" s="207">
        <f>ROUND(I371*H371,2)</f>
        <v>0</v>
      </c>
      <c r="K371" s="203" t="s">
        <v>336</v>
      </c>
      <c r="L371" s="40"/>
      <c r="M371" s="208" t="s">
        <v>1</v>
      </c>
      <c r="N371" s="209" t="s">
        <v>44</v>
      </c>
      <c r="O371" s="72"/>
      <c r="P371" s="210">
        <f>O371*H371</f>
        <v>0</v>
      </c>
      <c r="Q371" s="210">
        <v>6.0000000000000002E-5</v>
      </c>
      <c r="R371" s="210">
        <f>Q371*H371</f>
        <v>1.14E-3</v>
      </c>
      <c r="S371" s="210">
        <v>0</v>
      </c>
      <c r="T371" s="211">
        <f>S371*H371</f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212" t="s">
        <v>215</v>
      </c>
      <c r="AT371" s="212" t="s">
        <v>142</v>
      </c>
      <c r="AU371" s="212" t="s">
        <v>88</v>
      </c>
      <c r="AY371" s="17" t="s">
        <v>139</v>
      </c>
      <c r="BE371" s="213">
        <f>IF(N371="základní",J371,0)</f>
        <v>0</v>
      </c>
      <c r="BF371" s="213">
        <f>IF(N371="snížená",J371,0)</f>
        <v>0</v>
      </c>
      <c r="BG371" s="213">
        <f>IF(N371="zákl. přenesená",J371,0)</f>
        <v>0</v>
      </c>
      <c r="BH371" s="213">
        <f>IF(N371="sníž. přenesená",J371,0)</f>
        <v>0</v>
      </c>
      <c r="BI371" s="213">
        <f>IF(N371="nulová",J371,0)</f>
        <v>0</v>
      </c>
      <c r="BJ371" s="17" t="s">
        <v>86</v>
      </c>
      <c r="BK371" s="213">
        <f>ROUND(I371*H371,2)</f>
        <v>0</v>
      </c>
      <c r="BL371" s="17" t="s">
        <v>215</v>
      </c>
      <c r="BM371" s="212" t="s">
        <v>799</v>
      </c>
    </row>
    <row r="372" spans="1:65" s="13" customFormat="1" ht="11.25">
      <c r="B372" s="218"/>
      <c r="C372" s="219"/>
      <c r="D372" s="214" t="s">
        <v>254</v>
      </c>
      <c r="E372" s="220" t="s">
        <v>1</v>
      </c>
      <c r="F372" s="221" t="s">
        <v>800</v>
      </c>
      <c r="G372" s="219"/>
      <c r="H372" s="222">
        <v>19</v>
      </c>
      <c r="I372" s="223"/>
      <c r="J372" s="219"/>
      <c r="K372" s="219"/>
      <c r="L372" s="224"/>
      <c r="M372" s="225"/>
      <c r="N372" s="226"/>
      <c r="O372" s="226"/>
      <c r="P372" s="226"/>
      <c r="Q372" s="226"/>
      <c r="R372" s="226"/>
      <c r="S372" s="226"/>
      <c r="T372" s="227"/>
      <c r="AT372" s="228" t="s">
        <v>254</v>
      </c>
      <c r="AU372" s="228" t="s">
        <v>88</v>
      </c>
      <c r="AV372" s="13" t="s">
        <v>88</v>
      </c>
      <c r="AW372" s="13" t="s">
        <v>35</v>
      </c>
      <c r="AX372" s="13" t="s">
        <v>86</v>
      </c>
      <c r="AY372" s="228" t="s">
        <v>139</v>
      </c>
    </row>
    <row r="373" spans="1:65" s="2" customFormat="1" ht="16.5" customHeight="1">
      <c r="A373" s="35"/>
      <c r="B373" s="36"/>
      <c r="C373" s="201" t="s">
        <v>801</v>
      </c>
      <c r="D373" s="201" t="s">
        <v>142</v>
      </c>
      <c r="E373" s="202" t="s">
        <v>802</v>
      </c>
      <c r="F373" s="203" t="s">
        <v>803</v>
      </c>
      <c r="G373" s="204" t="s">
        <v>230</v>
      </c>
      <c r="H373" s="205">
        <v>1</v>
      </c>
      <c r="I373" s="206"/>
      <c r="J373" s="207">
        <f>ROUND(I373*H373,2)</f>
        <v>0</v>
      </c>
      <c r="K373" s="203" t="s">
        <v>1</v>
      </c>
      <c r="L373" s="40"/>
      <c r="M373" s="229" t="s">
        <v>1</v>
      </c>
      <c r="N373" s="230" t="s">
        <v>44</v>
      </c>
      <c r="O373" s="231"/>
      <c r="P373" s="232">
        <f>O373*H373</f>
        <v>0</v>
      </c>
      <c r="Q373" s="232">
        <v>1.9E-2</v>
      </c>
      <c r="R373" s="232">
        <f>Q373*H373</f>
        <v>1.9E-2</v>
      </c>
      <c r="S373" s="232">
        <v>0</v>
      </c>
      <c r="T373" s="233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212" t="s">
        <v>215</v>
      </c>
      <c r="AT373" s="212" t="s">
        <v>142</v>
      </c>
      <c r="AU373" s="212" t="s">
        <v>88</v>
      </c>
      <c r="AY373" s="17" t="s">
        <v>139</v>
      </c>
      <c r="BE373" s="213">
        <f>IF(N373="základní",J373,0)</f>
        <v>0</v>
      </c>
      <c r="BF373" s="213">
        <f>IF(N373="snížená",J373,0)</f>
        <v>0</v>
      </c>
      <c r="BG373" s="213">
        <f>IF(N373="zákl. přenesená",J373,0)</f>
        <v>0</v>
      </c>
      <c r="BH373" s="213">
        <f>IF(N373="sníž. přenesená",J373,0)</f>
        <v>0</v>
      </c>
      <c r="BI373" s="213">
        <f>IF(N373="nulová",J373,0)</f>
        <v>0</v>
      </c>
      <c r="BJ373" s="17" t="s">
        <v>86</v>
      </c>
      <c r="BK373" s="213">
        <f>ROUND(I373*H373,2)</f>
        <v>0</v>
      </c>
      <c r="BL373" s="17" t="s">
        <v>215</v>
      </c>
      <c r="BM373" s="212" t="s">
        <v>804</v>
      </c>
    </row>
    <row r="374" spans="1:65" s="2" customFormat="1" ht="6.95" customHeight="1">
      <c r="A374" s="35"/>
      <c r="B374" s="55"/>
      <c r="C374" s="56"/>
      <c r="D374" s="56"/>
      <c r="E374" s="56"/>
      <c r="F374" s="56"/>
      <c r="G374" s="56"/>
      <c r="H374" s="56"/>
      <c r="I374" s="56"/>
      <c r="J374" s="56"/>
      <c r="K374" s="56"/>
      <c r="L374" s="40"/>
      <c r="M374" s="35"/>
      <c r="O374" s="35"/>
      <c r="P374" s="35"/>
      <c r="Q374" s="35"/>
      <c r="R374" s="35"/>
      <c r="S374" s="35"/>
      <c r="T374" s="35"/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</row>
  </sheetData>
  <sheetProtection algorithmName="SHA-512" hashValue="sdMkOaSf13/jXjuVphNu6wlGUBM2zE3fgXyfXi7w5l262lFZOf7qjfJhFreoCVjBZPvggZNRL4beNvrvAnrS4g==" saltValue="MqK3bv9QoCH0T7oBS1w4L0fCWPNA6b5lnaJfFA8NFTpcWy4ZRF4B4opirhBYgNJTzarwKKw+tm9nK/IPrUqPIA==" spinCount="100000" sheet="1" objects="1" scenarios="1" formatColumns="0" formatRows="0" autoFilter="0"/>
  <autoFilter ref="C138:K373" xr:uid="{00000000-0009-0000-0000-000002000000}"/>
  <mergeCells count="14">
    <mergeCell ref="D117:F117"/>
    <mergeCell ref="E129:H129"/>
    <mergeCell ref="E131:H131"/>
    <mergeCell ref="L2:V2"/>
    <mergeCell ref="E87:H87"/>
    <mergeCell ref="D113:F113"/>
    <mergeCell ref="D114:F114"/>
    <mergeCell ref="D115:F115"/>
    <mergeCell ref="D116:F116"/>
    <mergeCell ref="E7:H7"/>
    <mergeCell ref="E9:H9"/>
    <mergeCell ref="E18:H18"/>
    <mergeCell ref="E27:H27"/>
    <mergeCell ref="E85:H85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79" fitToHeight="100" orientation="landscape" blackAndWhite="1" r:id="rId1"/>
  <headerFooter>
    <oddFooter>&amp;CStrana &amp;P z &amp;N&amp;R&amp;A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40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24"/>
      <c r="M2" s="324"/>
      <c r="N2" s="324"/>
      <c r="O2" s="324"/>
      <c r="P2" s="324"/>
      <c r="Q2" s="324"/>
      <c r="R2" s="324"/>
      <c r="S2" s="324"/>
      <c r="T2" s="324"/>
      <c r="U2" s="324"/>
      <c r="V2" s="324"/>
      <c r="AT2" s="17" t="s">
        <v>95</v>
      </c>
      <c r="AZ2" s="234" t="s">
        <v>315</v>
      </c>
      <c r="BA2" s="234" t="s">
        <v>1</v>
      </c>
      <c r="BB2" s="234" t="s">
        <v>1</v>
      </c>
      <c r="BC2" s="234" t="s">
        <v>805</v>
      </c>
      <c r="BD2" s="234" t="s">
        <v>88</v>
      </c>
    </row>
    <row r="3" spans="1:5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88</v>
      </c>
    </row>
    <row r="4" spans="1:56" s="1" customFormat="1" ht="24.95" customHeight="1">
      <c r="B4" s="20"/>
      <c r="D4" s="111" t="s">
        <v>99</v>
      </c>
      <c r="L4" s="20"/>
      <c r="M4" s="112" t="s">
        <v>10</v>
      </c>
      <c r="AT4" s="17" t="s">
        <v>4</v>
      </c>
    </row>
    <row r="5" spans="1:56" s="1" customFormat="1" ht="6.95" customHeight="1">
      <c r="B5" s="20"/>
      <c r="L5" s="20"/>
    </row>
    <row r="6" spans="1:56" s="1" customFormat="1" ht="12" customHeight="1">
      <c r="B6" s="20"/>
      <c r="D6" s="113" t="s">
        <v>16</v>
      </c>
      <c r="L6" s="20"/>
    </row>
    <row r="7" spans="1:56" s="1" customFormat="1" ht="16.5" customHeight="1">
      <c r="B7" s="20"/>
      <c r="E7" s="325" t="str">
        <f>'Rekapitulace stavby'!K6</f>
        <v>Přivaděč Vyšní Lhoty - Žermanice, 2. Etapa km 1,881 - 3,633</v>
      </c>
      <c r="F7" s="326"/>
      <c r="G7" s="326"/>
      <c r="H7" s="326"/>
      <c r="L7" s="20"/>
    </row>
    <row r="8" spans="1:56" s="2" customFormat="1" ht="12" customHeight="1">
      <c r="A8" s="35"/>
      <c r="B8" s="40"/>
      <c r="C8" s="35"/>
      <c r="D8" s="113" t="s">
        <v>100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56" s="2" customFormat="1" ht="16.5" customHeight="1">
      <c r="A9" s="35"/>
      <c r="B9" s="40"/>
      <c r="C9" s="35"/>
      <c r="D9" s="35"/>
      <c r="E9" s="327" t="s">
        <v>806</v>
      </c>
      <c r="F9" s="328"/>
      <c r="G9" s="328"/>
      <c r="H9" s="328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5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56" s="2" customFormat="1" ht="12" customHeight="1">
      <c r="A11" s="35"/>
      <c r="B11" s="40"/>
      <c r="C11" s="35"/>
      <c r="D11" s="113" t="s">
        <v>18</v>
      </c>
      <c r="E11" s="35"/>
      <c r="F11" s="114" t="s">
        <v>19</v>
      </c>
      <c r="G11" s="35"/>
      <c r="H11" s="35"/>
      <c r="I11" s="113" t="s">
        <v>20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56" s="2" customFormat="1" ht="12" customHeight="1">
      <c r="A12" s="35"/>
      <c r="B12" s="40"/>
      <c r="C12" s="35"/>
      <c r="D12" s="113" t="s">
        <v>21</v>
      </c>
      <c r="E12" s="35"/>
      <c r="F12" s="114" t="s">
        <v>22</v>
      </c>
      <c r="G12" s="35"/>
      <c r="H12" s="35"/>
      <c r="I12" s="113" t="s">
        <v>23</v>
      </c>
      <c r="J12" s="115" t="str">
        <f>'Rekapitulace stavby'!AN8</f>
        <v>16. 3. 2022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5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56" s="2" customFormat="1" ht="12" customHeight="1">
      <c r="A14" s="35"/>
      <c r="B14" s="40"/>
      <c r="C14" s="35"/>
      <c r="D14" s="113" t="s">
        <v>27</v>
      </c>
      <c r="E14" s="35"/>
      <c r="F14" s="35"/>
      <c r="G14" s="35"/>
      <c r="H14" s="35"/>
      <c r="I14" s="113" t="s">
        <v>28</v>
      </c>
      <c r="J14" s="11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56" s="2" customFormat="1" ht="18" customHeight="1">
      <c r="A15" s="35"/>
      <c r="B15" s="40"/>
      <c r="C15" s="35"/>
      <c r="D15" s="35"/>
      <c r="E15" s="114" t="s">
        <v>29</v>
      </c>
      <c r="F15" s="35"/>
      <c r="G15" s="35"/>
      <c r="H15" s="35"/>
      <c r="I15" s="113" t="s">
        <v>30</v>
      </c>
      <c r="J15" s="11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5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31</v>
      </c>
      <c r="E17" s="35"/>
      <c r="F17" s="35"/>
      <c r="G17" s="35"/>
      <c r="H17" s="35"/>
      <c r="I17" s="113" t="s">
        <v>28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29" t="str">
        <f>'Rekapitulace stavby'!E14</f>
        <v>Vyplň údaj</v>
      </c>
      <c r="F18" s="330"/>
      <c r="G18" s="330"/>
      <c r="H18" s="330"/>
      <c r="I18" s="113" t="s">
        <v>30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33</v>
      </c>
      <c r="E20" s="35"/>
      <c r="F20" s="35"/>
      <c r="G20" s="35"/>
      <c r="H20" s="35"/>
      <c r="I20" s="113" t="s">
        <v>28</v>
      </c>
      <c r="J20" s="11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34</v>
      </c>
      <c r="F21" s="35"/>
      <c r="G21" s="35"/>
      <c r="H21" s="35"/>
      <c r="I21" s="113" t="s">
        <v>30</v>
      </c>
      <c r="J21" s="11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36</v>
      </c>
      <c r="E23" s="35"/>
      <c r="F23" s="35"/>
      <c r="G23" s="35"/>
      <c r="H23" s="35"/>
      <c r="I23" s="113" t="s">
        <v>28</v>
      </c>
      <c r="J23" s="11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37</v>
      </c>
      <c r="F24" s="35"/>
      <c r="G24" s="35"/>
      <c r="H24" s="35"/>
      <c r="I24" s="113" t="s">
        <v>30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38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31" t="s">
        <v>1</v>
      </c>
      <c r="F27" s="331"/>
      <c r="G27" s="331"/>
      <c r="H27" s="331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4.45" customHeight="1">
      <c r="A30" s="35"/>
      <c r="B30" s="40"/>
      <c r="C30" s="35"/>
      <c r="D30" s="114" t="s">
        <v>102</v>
      </c>
      <c r="E30" s="35"/>
      <c r="F30" s="35"/>
      <c r="G30" s="35"/>
      <c r="H30" s="35"/>
      <c r="I30" s="35"/>
      <c r="J30" s="120">
        <f>J96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14.45" customHeight="1">
      <c r="A31" s="35"/>
      <c r="B31" s="40"/>
      <c r="C31" s="35"/>
      <c r="D31" s="121" t="s">
        <v>85</v>
      </c>
      <c r="E31" s="35"/>
      <c r="F31" s="35"/>
      <c r="G31" s="35"/>
      <c r="H31" s="35"/>
      <c r="I31" s="35"/>
      <c r="J31" s="120">
        <f>J113</f>
        <v>0</v>
      </c>
      <c r="K31" s="3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2" t="s">
        <v>39</v>
      </c>
      <c r="E32" s="35"/>
      <c r="F32" s="35"/>
      <c r="G32" s="35"/>
      <c r="H32" s="35"/>
      <c r="I32" s="35"/>
      <c r="J32" s="123">
        <f>ROUND(J30 + J31,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4" t="s">
        <v>41</v>
      </c>
      <c r="G34" s="35"/>
      <c r="H34" s="35"/>
      <c r="I34" s="124" t="s">
        <v>40</v>
      </c>
      <c r="J34" s="124" t="s">
        <v>42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5" t="s">
        <v>43</v>
      </c>
      <c r="E35" s="113" t="s">
        <v>44</v>
      </c>
      <c r="F35" s="126">
        <f>ROUND((SUM(BE113:BE120) + SUM(BE140:BE405)),  2)</f>
        <v>0</v>
      </c>
      <c r="G35" s="35"/>
      <c r="H35" s="35"/>
      <c r="I35" s="127">
        <v>0.21</v>
      </c>
      <c r="J35" s="126">
        <f>ROUND(((SUM(BE113:BE120) + SUM(BE140:BE405))*I35),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45</v>
      </c>
      <c r="F36" s="126">
        <f>ROUND((SUM(BF113:BF120) + SUM(BF140:BF405)),  2)</f>
        <v>0</v>
      </c>
      <c r="G36" s="35"/>
      <c r="H36" s="35"/>
      <c r="I36" s="127">
        <v>0.15</v>
      </c>
      <c r="J36" s="126">
        <f>ROUND(((SUM(BF113:BF120) + SUM(BF140:BF405))*I36),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46</v>
      </c>
      <c r="F37" s="126">
        <f>ROUND((SUM(BG113:BG120) + SUM(BG140:BG405)),  2)</f>
        <v>0</v>
      </c>
      <c r="G37" s="35"/>
      <c r="H37" s="35"/>
      <c r="I37" s="127">
        <v>0.21</v>
      </c>
      <c r="J37" s="126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47</v>
      </c>
      <c r="F38" s="126">
        <f>ROUND((SUM(BH113:BH120) + SUM(BH140:BH405)),  2)</f>
        <v>0</v>
      </c>
      <c r="G38" s="35"/>
      <c r="H38" s="35"/>
      <c r="I38" s="127">
        <v>0.15</v>
      </c>
      <c r="J38" s="126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48</v>
      </c>
      <c r="F39" s="126">
        <f>ROUND((SUM(BI113:BI120) + SUM(BI140:BI405)),  2)</f>
        <v>0</v>
      </c>
      <c r="G39" s="35"/>
      <c r="H39" s="35"/>
      <c r="I39" s="127">
        <v>0</v>
      </c>
      <c r="J39" s="126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8"/>
      <c r="D41" s="129" t="s">
        <v>49</v>
      </c>
      <c r="E41" s="130"/>
      <c r="F41" s="130"/>
      <c r="G41" s="131" t="s">
        <v>50</v>
      </c>
      <c r="H41" s="132" t="s">
        <v>51</v>
      </c>
      <c r="I41" s="130"/>
      <c r="J41" s="133">
        <f>SUM(J32:J39)</f>
        <v>0</v>
      </c>
      <c r="K41" s="134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35" t="s">
        <v>52</v>
      </c>
      <c r="E50" s="136"/>
      <c r="F50" s="136"/>
      <c r="G50" s="135" t="s">
        <v>53</v>
      </c>
      <c r="H50" s="136"/>
      <c r="I50" s="136"/>
      <c r="J50" s="136"/>
      <c r="K50" s="136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5"/>
      <c r="B61" s="40"/>
      <c r="C61" s="35"/>
      <c r="D61" s="137" t="s">
        <v>54</v>
      </c>
      <c r="E61" s="138"/>
      <c r="F61" s="139" t="s">
        <v>55</v>
      </c>
      <c r="G61" s="137" t="s">
        <v>54</v>
      </c>
      <c r="H61" s="138"/>
      <c r="I61" s="138"/>
      <c r="J61" s="140" t="s">
        <v>55</v>
      </c>
      <c r="K61" s="1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5"/>
      <c r="B65" s="40"/>
      <c r="C65" s="35"/>
      <c r="D65" s="135" t="s">
        <v>56</v>
      </c>
      <c r="E65" s="141"/>
      <c r="F65" s="141"/>
      <c r="G65" s="135" t="s">
        <v>57</v>
      </c>
      <c r="H65" s="141"/>
      <c r="I65" s="141"/>
      <c r="J65" s="141"/>
      <c r="K65" s="141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5"/>
      <c r="B76" s="40"/>
      <c r="C76" s="35"/>
      <c r="D76" s="137" t="s">
        <v>54</v>
      </c>
      <c r="E76" s="138"/>
      <c r="F76" s="139" t="s">
        <v>55</v>
      </c>
      <c r="G76" s="137" t="s">
        <v>54</v>
      </c>
      <c r="H76" s="138"/>
      <c r="I76" s="138"/>
      <c r="J76" s="140" t="s">
        <v>55</v>
      </c>
      <c r="K76" s="1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3" t="s">
        <v>103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32" t="str">
        <f>E7</f>
        <v>Přivaděč Vyšní Lhoty - Žermanice, 2. Etapa km 1,881 - 3,633</v>
      </c>
      <c r="F85" s="333"/>
      <c r="G85" s="333"/>
      <c r="H85" s="333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29" t="s">
        <v>100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84" t="str">
        <f>E9</f>
        <v>SO 04 - Přivaděč km 2,644 00 - km 3,633 00</v>
      </c>
      <c r="F87" s="334"/>
      <c r="G87" s="334"/>
      <c r="H87" s="334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29" t="s">
        <v>21</v>
      </c>
      <c r="D89" s="37"/>
      <c r="E89" s="37"/>
      <c r="F89" s="27" t="str">
        <f>F12</f>
        <v>Moravskoslezský kraj</v>
      </c>
      <c r="G89" s="37"/>
      <c r="H89" s="37"/>
      <c r="I89" s="29" t="s">
        <v>23</v>
      </c>
      <c r="J89" s="67" t="str">
        <f>IF(J12="","",J12)</f>
        <v>16. 3. 2022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29" t="s">
        <v>27</v>
      </c>
      <c r="D91" s="37"/>
      <c r="E91" s="37"/>
      <c r="F91" s="27" t="str">
        <f>E15</f>
        <v>Povodí Odry, státní podnik</v>
      </c>
      <c r="G91" s="37"/>
      <c r="H91" s="37"/>
      <c r="I91" s="29" t="s">
        <v>33</v>
      </c>
      <c r="J91" s="33" t="str">
        <f>E21</f>
        <v>AQUATIS, a.s.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25.7" customHeight="1">
      <c r="A92" s="35"/>
      <c r="B92" s="36"/>
      <c r="C92" s="29" t="s">
        <v>31</v>
      </c>
      <c r="D92" s="37"/>
      <c r="E92" s="37"/>
      <c r="F92" s="27" t="str">
        <f>IF(E18="","",E18)</f>
        <v>Vyplň údaj</v>
      </c>
      <c r="G92" s="37"/>
      <c r="H92" s="37"/>
      <c r="I92" s="29" t="s">
        <v>36</v>
      </c>
      <c r="J92" s="33" t="str">
        <f>E24</f>
        <v>Ing. Michal Jendruščák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6" t="s">
        <v>104</v>
      </c>
      <c r="D94" s="147"/>
      <c r="E94" s="147"/>
      <c r="F94" s="147"/>
      <c r="G94" s="147"/>
      <c r="H94" s="147"/>
      <c r="I94" s="147"/>
      <c r="J94" s="148" t="s">
        <v>105</v>
      </c>
      <c r="K94" s="14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9" t="s">
        <v>106</v>
      </c>
      <c r="D96" s="37"/>
      <c r="E96" s="37"/>
      <c r="F96" s="37"/>
      <c r="G96" s="37"/>
      <c r="H96" s="37"/>
      <c r="I96" s="37"/>
      <c r="J96" s="85">
        <f>J140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7" t="s">
        <v>107</v>
      </c>
    </row>
    <row r="97" spans="1:31" s="9" customFormat="1" ht="24.95" customHeight="1">
      <c r="B97" s="150"/>
      <c r="C97" s="151"/>
      <c r="D97" s="152" t="s">
        <v>318</v>
      </c>
      <c r="E97" s="153"/>
      <c r="F97" s="153"/>
      <c r="G97" s="153"/>
      <c r="H97" s="153"/>
      <c r="I97" s="153"/>
      <c r="J97" s="154">
        <f>J141</f>
        <v>0</v>
      </c>
      <c r="K97" s="151"/>
      <c r="L97" s="155"/>
    </row>
    <row r="98" spans="1:31" s="10" customFormat="1" ht="19.899999999999999" customHeight="1">
      <c r="B98" s="156"/>
      <c r="C98" s="157"/>
      <c r="D98" s="158" t="s">
        <v>319</v>
      </c>
      <c r="E98" s="159"/>
      <c r="F98" s="159"/>
      <c r="G98" s="159"/>
      <c r="H98" s="159"/>
      <c r="I98" s="159"/>
      <c r="J98" s="160">
        <f>J142</f>
        <v>0</v>
      </c>
      <c r="K98" s="157"/>
      <c r="L98" s="161"/>
    </row>
    <row r="99" spans="1:31" s="10" customFormat="1" ht="19.899999999999999" customHeight="1">
      <c r="B99" s="156"/>
      <c r="C99" s="157"/>
      <c r="D99" s="158" t="s">
        <v>320</v>
      </c>
      <c r="E99" s="159"/>
      <c r="F99" s="159"/>
      <c r="G99" s="159"/>
      <c r="H99" s="159"/>
      <c r="I99" s="159"/>
      <c r="J99" s="160">
        <f>J242</f>
        <v>0</v>
      </c>
      <c r="K99" s="157"/>
      <c r="L99" s="161"/>
    </row>
    <row r="100" spans="1:31" s="10" customFormat="1" ht="19.899999999999999" customHeight="1">
      <c r="B100" s="156"/>
      <c r="C100" s="157"/>
      <c r="D100" s="158" t="s">
        <v>321</v>
      </c>
      <c r="E100" s="159"/>
      <c r="F100" s="159"/>
      <c r="G100" s="159"/>
      <c r="H100" s="159"/>
      <c r="I100" s="159"/>
      <c r="J100" s="160">
        <f>J272</f>
        <v>0</v>
      </c>
      <c r="K100" s="157"/>
      <c r="L100" s="161"/>
    </row>
    <row r="101" spans="1:31" s="10" customFormat="1" ht="19.899999999999999" customHeight="1">
      <c r="B101" s="156"/>
      <c r="C101" s="157"/>
      <c r="D101" s="158" t="s">
        <v>322</v>
      </c>
      <c r="E101" s="159"/>
      <c r="F101" s="159"/>
      <c r="G101" s="159"/>
      <c r="H101" s="159"/>
      <c r="I101" s="159"/>
      <c r="J101" s="160">
        <f>J289</f>
        <v>0</v>
      </c>
      <c r="K101" s="157"/>
      <c r="L101" s="161"/>
    </row>
    <row r="102" spans="1:31" s="10" customFormat="1" ht="19.899999999999999" customHeight="1">
      <c r="B102" s="156"/>
      <c r="C102" s="157"/>
      <c r="D102" s="158" t="s">
        <v>323</v>
      </c>
      <c r="E102" s="159"/>
      <c r="F102" s="159"/>
      <c r="G102" s="159"/>
      <c r="H102" s="159"/>
      <c r="I102" s="159"/>
      <c r="J102" s="160">
        <f>J304</f>
        <v>0</v>
      </c>
      <c r="K102" s="157"/>
      <c r="L102" s="161"/>
    </row>
    <row r="103" spans="1:31" s="10" customFormat="1" ht="19.899999999999999" customHeight="1">
      <c r="B103" s="156"/>
      <c r="C103" s="157"/>
      <c r="D103" s="158" t="s">
        <v>324</v>
      </c>
      <c r="E103" s="159"/>
      <c r="F103" s="159"/>
      <c r="G103" s="159"/>
      <c r="H103" s="159"/>
      <c r="I103" s="159"/>
      <c r="J103" s="160">
        <f>J311</f>
        <v>0</v>
      </c>
      <c r="K103" s="157"/>
      <c r="L103" s="161"/>
    </row>
    <row r="104" spans="1:31" s="10" customFormat="1" ht="19.899999999999999" customHeight="1">
      <c r="B104" s="156"/>
      <c r="C104" s="157"/>
      <c r="D104" s="158" t="s">
        <v>325</v>
      </c>
      <c r="E104" s="159"/>
      <c r="F104" s="159"/>
      <c r="G104" s="159"/>
      <c r="H104" s="159"/>
      <c r="I104" s="159"/>
      <c r="J104" s="160">
        <f>J345</f>
        <v>0</v>
      </c>
      <c r="K104" s="157"/>
      <c r="L104" s="161"/>
    </row>
    <row r="105" spans="1:31" s="10" customFormat="1" ht="19.899999999999999" customHeight="1">
      <c r="B105" s="156"/>
      <c r="C105" s="157"/>
      <c r="D105" s="158" t="s">
        <v>326</v>
      </c>
      <c r="E105" s="159"/>
      <c r="F105" s="159"/>
      <c r="G105" s="159"/>
      <c r="H105" s="159"/>
      <c r="I105" s="159"/>
      <c r="J105" s="160">
        <f>J387</f>
        <v>0</v>
      </c>
      <c r="K105" s="157"/>
      <c r="L105" s="161"/>
    </row>
    <row r="106" spans="1:31" s="10" customFormat="1" ht="19.899999999999999" customHeight="1">
      <c r="B106" s="156"/>
      <c r="C106" s="157"/>
      <c r="D106" s="158" t="s">
        <v>327</v>
      </c>
      <c r="E106" s="159"/>
      <c r="F106" s="159"/>
      <c r="G106" s="159"/>
      <c r="H106" s="159"/>
      <c r="I106" s="159"/>
      <c r="J106" s="160">
        <f>J390</f>
        <v>0</v>
      </c>
      <c r="K106" s="157"/>
      <c r="L106" s="161"/>
    </row>
    <row r="107" spans="1:31" s="9" customFormat="1" ht="24.95" customHeight="1">
      <c r="B107" s="150"/>
      <c r="C107" s="151"/>
      <c r="D107" s="152" t="s">
        <v>328</v>
      </c>
      <c r="E107" s="153"/>
      <c r="F107" s="153"/>
      <c r="G107" s="153"/>
      <c r="H107" s="153"/>
      <c r="I107" s="153"/>
      <c r="J107" s="154">
        <f>J392</f>
        <v>0</v>
      </c>
      <c r="K107" s="151"/>
      <c r="L107" s="155"/>
    </row>
    <row r="108" spans="1:31" s="10" customFormat="1" ht="19.899999999999999" customHeight="1">
      <c r="B108" s="156"/>
      <c r="C108" s="157"/>
      <c r="D108" s="158" t="s">
        <v>329</v>
      </c>
      <c r="E108" s="159"/>
      <c r="F108" s="159"/>
      <c r="G108" s="159"/>
      <c r="H108" s="159"/>
      <c r="I108" s="159"/>
      <c r="J108" s="160">
        <f>J393</f>
        <v>0</v>
      </c>
      <c r="K108" s="157"/>
      <c r="L108" s="161"/>
    </row>
    <row r="109" spans="1:31" s="10" customFormat="1" ht="19.899999999999999" customHeight="1">
      <c r="B109" s="156"/>
      <c r="C109" s="157"/>
      <c r="D109" s="158" t="s">
        <v>330</v>
      </c>
      <c r="E109" s="159"/>
      <c r="F109" s="159"/>
      <c r="G109" s="159"/>
      <c r="H109" s="159"/>
      <c r="I109" s="159"/>
      <c r="J109" s="160">
        <f>J398</f>
        <v>0</v>
      </c>
      <c r="K109" s="157"/>
      <c r="L109" s="161"/>
    </row>
    <row r="110" spans="1:31" s="9" customFormat="1" ht="24.95" customHeight="1">
      <c r="B110" s="150"/>
      <c r="C110" s="151"/>
      <c r="D110" s="152" t="s">
        <v>807</v>
      </c>
      <c r="E110" s="153"/>
      <c r="F110" s="153"/>
      <c r="G110" s="153"/>
      <c r="H110" s="153"/>
      <c r="I110" s="153"/>
      <c r="J110" s="154">
        <f>J401</f>
        <v>0</v>
      </c>
      <c r="K110" s="151"/>
      <c r="L110" s="155"/>
    </row>
    <row r="111" spans="1:31" s="2" customFormat="1" ht="21.75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6.95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29.25" customHeight="1">
      <c r="A113" s="35"/>
      <c r="B113" s="36"/>
      <c r="C113" s="149" t="s">
        <v>114</v>
      </c>
      <c r="D113" s="37"/>
      <c r="E113" s="37"/>
      <c r="F113" s="37"/>
      <c r="G113" s="37"/>
      <c r="H113" s="37"/>
      <c r="I113" s="37"/>
      <c r="J113" s="162">
        <f>ROUND(J114 + J115 + J116 + J117 + J118 + J119,2)</f>
        <v>0</v>
      </c>
      <c r="K113" s="37"/>
      <c r="L113" s="52"/>
      <c r="N113" s="163" t="s">
        <v>43</v>
      </c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8" customHeight="1">
      <c r="A114" s="35"/>
      <c r="B114" s="36"/>
      <c r="C114" s="37"/>
      <c r="D114" s="335" t="s">
        <v>115</v>
      </c>
      <c r="E114" s="336"/>
      <c r="F114" s="336"/>
      <c r="G114" s="37"/>
      <c r="H114" s="37"/>
      <c r="I114" s="37"/>
      <c r="J114" s="165">
        <v>0</v>
      </c>
      <c r="K114" s="37"/>
      <c r="L114" s="166"/>
      <c r="M114" s="167"/>
      <c r="N114" s="168" t="s">
        <v>44</v>
      </c>
      <c r="O114" s="167"/>
      <c r="P114" s="167"/>
      <c r="Q114" s="167"/>
      <c r="R114" s="167"/>
      <c r="S114" s="169"/>
      <c r="T114" s="169"/>
      <c r="U114" s="169"/>
      <c r="V114" s="169"/>
      <c r="W114" s="169"/>
      <c r="X114" s="169"/>
      <c r="Y114" s="169"/>
      <c r="Z114" s="169"/>
      <c r="AA114" s="169"/>
      <c r="AB114" s="169"/>
      <c r="AC114" s="169"/>
      <c r="AD114" s="169"/>
      <c r="AE114" s="169"/>
      <c r="AF114" s="167"/>
      <c r="AG114" s="167"/>
      <c r="AH114" s="167"/>
      <c r="AI114" s="167"/>
      <c r="AJ114" s="167"/>
      <c r="AK114" s="167"/>
      <c r="AL114" s="167"/>
      <c r="AM114" s="167"/>
      <c r="AN114" s="167"/>
      <c r="AO114" s="167"/>
      <c r="AP114" s="167"/>
      <c r="AQ114" s="167"/>
      <c r="AR114" s="167"/>
      <c r="AS114" s="167"/>
      <c r="AT114" s="167"/>
      <c r="AU114" s="167"/>
      <c r="AV114" s="167"/>
      <c r="AW114" s="167"/>
      <c r="AX114" s="167"/>
      <c r="AY114" s="170" t="s">
        <v>116</v>
      </c>
      <c r="AZ114" s="167"/>
      <c r="BA114" s="167"/>
      <c r="BB114" s="167"/>
      <c r="BC114" s="167"/>
      <c r="BD114" s="167"/>
      <c r="BE114" s="171">
        <f t="shared" ref="BE114:BE119" si="0">IF(N114="základní",J114,0)</f>
        <v>0</v>
      </c>
      <c r="BF114" s="171">
        <f t="shared" ref="BF114:BF119" si="1">IF(N114="snížená",J114,0)</f>
        <v>0</v>
      </c>
      <c r="BG114" s="171">
        <f t="shared" ref="BG114:BG119" si="2">IF(N114="zákl. přenesená",J114,0)</f>
        <v>0</v>
      </c>
      <c r="BH114" s="171">
        <f t="shared" ref="BH114:BH119" si="3">IF(N114="sníž. přenesená",J114,0)</f>
        <v>0</v>
      </c>
      <c r="BI114" s="171">
        <f t="shared" ref="BI114:BI119" si="4">IF(N114="nulová",J114,0)</f>
        <v>0</v>
      </c>
      <c r="BJ114" s="170" t="s">
        <v>86</v>
      </c>
      <c r="BK114" s="167"/>
      <c r="BL114" s="167"/>
      <c r="BM114" s="167"/>
    </row>
    <row r="115" spans="1:65" s="2" customFormat="1" ht="18" customHeight="1">
      <c r="A115" s="35"/>
      <c r="B115" s="36"/>
      <c r="C115" s="37"/>
      <c r="D115" s="335" t="s">
        <v>117</v>
      </c>
      <c r="E115" s="336"/>
      <c r="F115" s="336"/>
      <c r="G115" s="37"/>
      <c r="H115" s="37"/>
      <c r="I115" s="37"/>
      <c r="J115" s="165">
        <v>0</v>
      </c>
      <c r="K115" s="37"/>
      <c r="L115" s="166"/>
      <c r="M115" s="167"/>
      <c r="N115" s="168" t="s">
        <v>44</v>
      </c>
      <c r="O115" s="167"/>
      <c r="P115" s="167"/>
      <c r="Q115" s="167"/>
      <c r="R115" s="167"/>
      <c r="S115" s="169"/>
      <c r="T115" s="169"/>
      <c r="U115" s="169"/>
      <c r="V115" s="169"/>
      <c r="W115" s="169"/>
      <c r="X115" s="169"/>
      <c r="Y115" s="169"/>
      <c r="Z115" s="169"/>
      <c r="AA115" s="169"/>
      <c r="AB115" s="169"/>
      <c r="AC115" s="169"/>
      <c r="AD115" s="169"/>
      <c r="AE115" s="169"/>
      <c r="AF115" s="167"/>
      <c r="AG115" s="167"/>
      <c r="AH115" s="167"/>
      <c r="AI115" s="167"/>
      <c r="AJ115" s="167"/>
      <c r="AK115" s="167"/>
      <c r="AL115" s="167"/>
      <c r="AM115" s="167"/>
      <c r="AN115" s="167"/>
      <c r="AO115" s="167"/>
      <c r="AP115" s="167"/>
      <c r="AQ115" s="167"/>
      <c r="AR115" s="167"/>
      <c r="AS115" s="167"/>
      <c r="AT115" s="167"/>
      <c r="AU115" s="167"/>
      <c r="AV115" s="167"/>
      <c r="AW115" s="167"/>
      <c r="AX115" s="167"/>
      <c r="AY115" s="170" t="s">
        <v>116</v>
      </c>
      <c r="AZ115" s="167"/>
      <c r="BA115" s="167"/>
      <c r="BB115" s="167"/>
      <c r="BC115" s="167"/>
      <c r="BD115" s="167"/>
      <c r="BE115" s="171">
        <f t="shared" si="0"/>
        <v>0</v>
      </c>
      <c r="BF115" s="171">
        <f t="shared" si="1"/>
        <v>0</v>
      </c>
      <c r="BG115" s="171">
        <f t="shared" si="2"/>
        <v>0</v>
      </c>
      <c r="BH115" s="171">
        <f t="shared" si="3"/>
        <v>0</v>
      </c>
      <c r="BI115" s="171">
        <f t="shared" si="4"/>
        <v>0</v>
      </c>
      <c r="BJ115" s="170" t="s">
        <v>86</v>
      </c>
      <c r="BK115" s="167"/>
      <c r="BL115" s="167"/>
      <c r="BM115" s="167"/>
    </row>
    <row r="116" spans="1:65" s="2" customFormat="1" ht="18" customHeight="1">
      <c r="A116" s="35"/>
      <c r="B116" s="36"/>
      <c r="C116" s="37"/>
      <c r="D116" s="335" t="s">
        <v>118</v>
      </c>
      <c r="E116" s="336"/>
      <c r="F116" s="336"/>
      <c r="G116" s="37"/>
      <c r="H116" s="37"/>
      <c r="I116" s="37"/>
      <c r="J116" s="165">
        <v>0</v>
      </c>
      <c r="K116" s="37"/>
      <c r="L116" s="166"/>
      <c r="M116" s="167"/>
      <c r="N116" s="168" t="s">
        <v>44</v>
      </c>
      <c r="O116" s="167"/>
      <c r="P116" s="167"/>
      <c r="Q116" s="167"/>
      <c r="R116" s="167"/>
      <c r="S116" s="169"/>
      <c r="T116" s="169"/>
      <c r="U116" s="169"/>
      <c r="V116" s="169"/>
      <c r="W116" s="169"/>
      <c r="X116" s="169"/>
      <c r="Y116" s="169"/>
      <c r="Z116" s="169"/>
      <c r="AA116" s="169"/>
      <c r="AB116" s="169"/>
      <c r="AC116" s="169"/>
      <c r="AD116" s="169"/>
      <c r="AE116" s="169"/>
      <c r="AF116" s="167"/>
      <c r="AG116" s="167"/>
      <c r="AH116" s="167"/>
      <c r="AI116" s="167"/>
      <c r="AJ116" s="167"/>
      <c r="AK116" s="167"/>
      <c r="AL116" s="167"/>
      <c r="AM116" s="167"/>
      <c r="AN116" s="167"/>
      <c r="AO116" s="167"/>
      <c r="AP116" s="167"/>
      <c r="AQ116" s="167"/>
      <c r="AR116" s="167"/>
      <c r="AS116" s="167"/>
      <c r="AT116" s="167"/>
      <c r="AU116" s="167"/>
      <c r="AV116" s="167"/>
      <c r="AW116" s="167"/>
      <c r="AX116" s="167"/>
      <c r="AY116" s="170" t="s">
        <v>116</v>
      </c>
      <c r="AZ116" s="167"/>
      <c r="BA116" s="167"/>
      <c r="BB116" s="167"/>
      <c r="BC116" s="167"/>
      <c r="BD116" s="167"/>
      <c r="BE116" s="171">
        <f t="shared" si="0"/>
        <v>0</v>
      </c>
      <c r="BF116" s="171">
        <f t="shared" si="1"/>
        <v>0</v>
      </c>
      <c r="BG116" s="171">
        <f t="shared" si="2"/>
        <v>0</v>
      </c>
      <c r="BH116" s="171">
        <f t="shared" si="3"/>
        <v>0</v>
      </c>
      <c r="BI116" s="171">
        <f t="shared" si="4"/>
        <v>0</v>
      </c>
      <c r="BJ116" s="170" t="s">
        <v>86</v>
      </c>
      <c r="BK116" s="167"/>
      <c r="BL116" s="167"/>
      <c r="BM116" s="167"/>
    </row>
    <row r="117" spans="1:65" s="2" customFormat="1" ht="18" customHeight="1">
      <c r="A117" s="35"/>
      <c r="B117" s="36"/>
      <c r="C117" s="37"/>
      <c r="D117" s="335" t="s">
        <v>119</v>
      </c>
      <c r="E117" s="336"/>
      <c r="F117" s="336"/>
      <c r="G117" s="37"/>
      <c r="H117" s="37"/>
      <c r="I117" s="37"/>
      <c r="J117" s="165">
        <v>0</v>
      </c>
      <c r="K117" s="37"/>
      <c r="L117" s="166"/>
      <c r="M117" s="167"/>
      <c r="N117" s="168" t="s">
        <v>44</v>
      </c>
      <c r="O117" s="167"/>
      <c r="P117" s="167"/>
      <c r="Q117" s="167"/>
      <c r="R117" s="167"/>
      <c r="S117" s="169"/>
      <c r="T117" s="169"/>
      <c r="U117" s="169"/>
      <c r="V117" s="169"/>
      <c r="W117" s="169"/>
      <c r="X117" s="169"/>
      <c r="Y117" s="169"/>
      <c r="Z117" s="169"/>
      <c r="AA117" s="169"/>
      <c r="AB117" s="169"/>
      <c r="AC117" s="169"/>
      <c r="AD117" s="169"/>
      <c r="AE117" s="169"/>
      <c r="AF117" s="167"/>
      <c r="AG117" s="167"/>
      <c r="AH117" s="167"/>
      <c r="AI117" s="167"/>
      <c r="AJ117" s="167"/>
      <c r="AK117" s="167"/>
      <c r="AL117" s="167"/>
      <c r="AM117" s="167"/>
      <c r="AN117" s="167"/>
      <c r="AO117" s="167"/>
      <c r="AP117" s="167"/>
      <c r="AQ117" s="167"/>
      <c r="AR117" s="167"/>
      <c r="AS117" s="167"/>
      <c r="AT117" s="167"/>
      <c r="AU117" s="167"/>
      <c r="AV117" s="167"/>
      <c r="AW117" s="167"/>
      <c r="AX117" s="167"/>
      <c r="AY117" s="170" t="s">
        <v>116</v>
      </c>
      <c r="AZ117" s="167"/>
      <c r="BA117" s="167"/>
      <c r="BB117" s="167"/>
      <c r="BC117" s="167"/>
      <c r="BD117" s="167"/>
      <c r="BE117" s="171">
        <f t="shared" si="0"/>
        <v>0</v>
      </c>
      <c r="BF117" s="171">
        <f t="shared" si="1"/>
        <v>0</v>
      </c>
      <c r="BG117" s="171">
        <f t="shared" si="2"/>
        <v>0</v>
      </c>
      <c r="BH117" s="171">
        <f t="shared" si="3"/>
        <v>0</v>
      </c>
      <c r="BI117" s="171">
        <f t="shared" si="4"/>
        <v>0</v>
      </c>
      <c r="BJ117" s="170" t="s">
        <v>86</v>
      </c>
      <c r="BK117" s="167"/>
      <c r="BL117" s="167"/>
      <c r="BM117" s="167"/>
    </row>
    <row r="118" spans="1:65" s="2" customFormat="1" ht="18" customHeight="1">
      <c r="A118" s="35"/>
      <c r="B118" s="36"/>
      <c r="C118" s="37"/>
      <c r="D118" s="335" t="s">
        <v>120</v>
      </c>
      <c r="E118" s="336"/>
      <c r="F118" s="336"/>
      <c r="G118" s="37"/>
      <c r="H118" s="37"/>
      <c r="I118" s="37"/>
      <c r="J118" s="165">
        <v>0</v>
      </c>
      <c r="K118" s="37"/>
      <c r="L118" s="166"/>
      <c r="M118" s="167"/>
      <c r="N118" s="168" t="s">
        <v>44</v>
      </c>
      <c r="O118" s="167"/>
      <c r="P118" s="167"/>
      <c r="Q118" s="167"/>
      <c r="R118" s="167"/>
      <c r="S118" s="169"/>
      <c r="T118" s="169"/>
      <c r="U118" s="169"/>
      <c r="V118" s="169"/>
      <c r="W118" s="169"/>
      <c r="X118" s="169"/>
      <c r="Y118" s="169"/>
      <c r="Z118" s="169"/>
      <c r="AA118" s="169"/>
      <c r="AB118" s="169"/>
      <c r="AC118" s="169"/>
      <c r="AD118" s="169"/>
      <c r="AE118" s="169"/>
      <c r="AF118" s="167"/>
      <c r="AG118" s="167"/>
      <c r="AH118" s="167"/>
      <c r="AI118" s="167"/>
      <c r="AJ118" s="167"/>
      <c r="AK118" s="167"/>
      <c r="AL118" s="167"/>
      <c r="AM118" s="167"/>
      <c r="AN118" s="167"/>
      <c r="AO118" s="167"/>
      <c r="AP118" s="167"/>
      <c r="AQ118" s="167"/>
      <c r="AR118" s="167"/>
      <c r="AS118" s="167"/>
      <c r="AT118" s="167"/>
      <c r="AU118" s="167"/>
      <c r="AV118" s="167"/>
      <c r="AW118" s="167"/>
      <c r="AX118" s="167"/>
      <c r="AY118" s="170" t="s">
        <v>116</v>
      </c>
      <c r="AZ118" s="167"/>
      <c r="BA118" s="167"/>
      <c r="BB118" s="167"/>
      <c r="BC118" s="167"/>
      <c r="BD118" s="167"/>
      <c r="BE118" s="171">
        <f t="shared" si="0"/>
        <v>0</v>
      </c>
      <c r="BF118" s="171">
        <f t="shared" si="1"/>
        <v>0</v>
      </c>
      <c r="BG118" s="171">
        <f t="shared" si="2"/>
        <v>0</v>
      </c>
      <c r="BH118" s="171">
        <f t="shared" si="3"/>
        <v>0</v>
      </c>
      <c r="BI118" s="171">
        <f t="shared" si="4"/>
        <v>0</v>
      </c>
      <c r="BJ118" s="170" t="s">
        <v>86</v>
      </c>
      <c r="BK118" s="167"/>
      <c r="BL118" s="167"/>
      <c r="BM118" s="167"/>
    </row>
    <row r="119" spans="1:65" s="2" customFormat="1" ht="18" customHeight="1">
      <c r="A119" s="35"/>
      <c r="B119" s="36"/>
      <c r="C119" s="37"/>
      <c r="D119" s="164" t="s">
        <v>121</v>
      </c>
      <c r="E119" s="37"/>
      <c r="F119" s="37"/>
      <c r="G119" s="37"/>
      <c r="H119" s="37"/>
      <c r="I119" s="37"/>
      <c r="J119" s="165">
        <f>ROUND(J30*T119,2)</f>
        <v>0</v>
      </c>
      <c r="K119" s="37"/>
      <c r="L119" s="166"/>
      <c r="M119" s="167"/>
      <c r="N119" s="168" t="s">
        <v>44</v>
      </c>
      <c r="O119" s="167"/>
      <c r="P119" s="167"/>
      <c r="Q119" s="167"/>
      <c r="R119" s="167"/>
      <c r="S119" s="169"/>
      <c r="T119" s="169"/>
      <c r="U119" s="169"/>
      <c r="V119" s="169"/>
      <c r="W119" s="169"/>
      <c r="X119" s="169"/>
      <c r="Y119" s="169"/>
      <c r="Z119" s="169"/>
      <c r="AA119" s="169"/>
      <c r="AB119" s="169"/>
      <c r="AC119" s="169"/>
      <c r="AD119" s="169"/>
      <c r="AE119" s="169"/>
      <c r="AF119" s="167"/>
      <c r="AG119" s="167"/>
      <c r="AH119" s="167"/>
      <c r="AI119" s="167"/>
      <c r="AJ119" s="167"/>
      <c r="AK119" s="167"/>
      <c r="AL119" s="167"/>
      <c r="AM119" s="167"/>
      <c r="AN119" s="167"/>
      <c r="AO119" s="167"/>
      <c r="AP119" s="167"/>
      <c r="AQ119" s="167"/>
      <c r="AR119" s="167"/>
      <c r="AS119" s="167"/>
      <c r="AT119" s="167"/>
      <c r="AU119" s="167"/>
      <c r="AV119" s="167"/>
      <c r="AW119" s="167"/>
      <c r="AX119" s="167"/>
      <c r="AY119" s="170" t="s">
        <v>122</v>
      </c>
      <c r="AZ119" s="167"/>
      <c r="BA119" s="167"/>
      <c r="BB119" s="167"/>
      <c r="BC119" s="167"/>
      <c r="BD119" s="167"/>
      <c r="BE119" s="171">
        <f t="shared" si="0"/>
        <v>0</v>
      </c>
      <c r="BF119" s="171">
        <f t="shared" si="1"/>
        <v>0</v>
      </c>
      <c r="BG119" s="171">
        <f t="shared" si="2"/>
        <v>0</v>
      </c>
      <c r="BH119" s="171">
        <f t="shared" si="3"/>
        <v>0</v>
      </c>
      <c r="BI119" s="171">
        <f t="shared" si="4"/>
        <v>0</v>
      </c>
      <c r="BJ119" s="170" t="s">
        <v>86</v>
      </c>
      <c r="BK119" s="167"/>
      <c r="BL119" s="167"/>
      <c r="BM119" s="167"/>
    </row>
    <row r="120" spans="1:65" s="2" customFormat="1" ht="11.25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29.25" customHeight="1">
      <c r="A121" s="35"/>
      <c r="B121" s="36"/>
      <c r="C121" s="172" t="s">
        <v>123</v>
      </c>
      <c r="D121" s="147"/>
      <c r="E121" s="147"/>
      <c r="F121" s="147"/>
      <c r="G121" s="147"/>
      <c r="H121" s="147"/>
      <c r="I121" s="147"/>
      <c r="J121" s="173">
        <f>ROUND(J96+J113,2)</f>
        <v>0</v>
      </c>
      <c r="K121" s="14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2" customFormat="1" ht="6.95" customHeight="1">
      <c r="A122" s="35"/>
      <c r="B122" s="55"/>
      <c r="C122" s="56"/>
      <c r="D122" s="56"/>
      <c r="E122" s="56"/>
      <c r="F122" s="56"/>
      <c r="G122" s="56"/>
      <c r="H122" s="56"/>
      <c r="I122" s="56"/>
      <c r="J122" s="56"/>
      <c r="K122" s="56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6" spans="1:65" s="2" customFormat="1" ht="6.95" customHeight="1">
      <c r="A126" s="35"/>
      <c r="B126" s="57"/>
      <c r="C126" s="58"/>
      <c r="D126" s="58"/>
      <c r="E126" s="58"/>
      <c r="F126" s="58"/>
      <c r="G126" s="58"/>
      <c r="H126" s="58"/>
      <c r="I126" s="58"/>
      <c r="J126" s="58"/>
      <c r="K126" s="58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65" s="2" customFormat="1" ht="24.95" customHeight="1">
      <c r="A127" s="35"/>
      <c r="B127" s="36"/>
      <c r="C127" s="23" t="s">
        <v>124</v>
      </c>
      <c r="D127" s="37"/>
      <c r="E127" s="37"/>
      <c r="F127" s="37"/>
      <c r="G127" s="37"/>
      <c r="H127" s="37"/>
      <c r="I127" s="37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65" s="2" customFormat="1" ht="6.95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12" customHeight="1">
      <c r="A129" s="35"/>
      <c r="B129" s="36"/>
      <c r="C129" s="29" t="s">
        <v>16</v>
      </c>
      <c r="D129" s="37"/>
      <c r="E129" s="37"/>
      <c r="F129" s="37"/>
      <c r="G129" s="37"/>
      <c r="H129" s="37"/>
      <c r="I129" s="37"/>
      <c r="J129" s="37"/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2" customFormat="1" ht="16.5" customHeight="1">
      <c r="A130" s="35"/>
      <c r="B130" s="36"/>
      <c r="C130" s="37"/>
      <c r="D130" s="37"/>
      <c r="E130" s="332" t="str">
        <f>E7</f>
        <v>Přivaděč Vyšní Lhoty - Žermanice, 2. Etapa km 1,881 - 3,633</v>
      </c>
      <c r="F130" s="333"/>
      <c r="G130" s="333"/>
      <c r="H130" s="333"/>
      <c r="I130" s="37"/>
      <c r="J130" s="37"/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5" s="2" customFormat="1" ht="12" customHeight="1">
      <c r="A131" s="35"/>
      <c r="B131" s="36"/>
      <c r="C131" s="29" t="s">
        <v>100</v>
      </c>
      <c r="D131" s="37"/>
      <c r="E131" s="37"/>
      <c r="F131" s="37"/>
      <c r="G131" s="37"/>
      <c r="H131" s="37"/>
      <c r="I131" s="37"/>
      <c r="J131" s="37"/>
      <c r="K131" s="37"/>
      <c r="L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65" s="2" customFormat="1" ht="16.5" customHeight="1">
      <c r="A132" s="35"/>
      <c r="B132" s="36"/>
      <c r="C132" s="37"/>
      <c r="D132" s="37"/>
      <c r="E132" s="284" t="str">
        <f>E9</f>
        <v>SO 04 - Přivaděč km 2,644 00 - km 3,633 00</v>
      </c>
      <c r="F132" s="334"/>
      <c r="G132" s="334"/>
      <c r="H132" s="334"/>
      <c r="I132" s="37"/>
      <c r="J132" s="37"/>
      <c r="K132" s="37"/>
      <c r="L132" s="52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pans="1:65" s="2" customFormat="1" ht="6.95" customHeight="1">
      <c r="A133" s="35"/>
      <c r="B133" s="36"/>
      <c r="C133" s="37"/>
      <c r="D133" s="37"/>
      <c r="E133" s="37"/>
      <c r="F133" s="37"/>
      <c r="G133" s="37"/>
      <c r="H133" s="37"/>
      <c r="I133" s="37"/>
      <c r="J133" s="37"/>
      <c r="K133" s="37"/>
      <c r="L133" s="52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pans="1:65" s="2" customFormat="1" ht="12" customHeight="1">
      <c r="A134" s="35"/>
      <c r="B134" s="36"/>
      <c r="C134" s="29" t="s">
        <v>21</v>
      </c>
      <c r="D134" s="37"/>
      <c r="E134" s="37"/>
      <c r="F134" s="27" t="str">
        <f>F12</f>
        <v>Moravskoslezský kraj</v>
      </c>
      <c r="G134" s="37"/>
      <c r="H134" s="37"/>
      <c r="I134" s="29" t="s">
        <v>23</v>
      </c>
      <c r="J134" s="67" t="str">
        <f>IF(J12="","",J12)</f>
        <v>16. 3. 2022</v>
      </c>
      <c r="K134" s="37"/>
      <c r="L134" s="52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pans="1:65" s="2" customFormat="1" ht="6.95" customHeight="1">
      <c r="A135" s="35"/>
      <c r="B135" s="36"/>
      <c r="C135" s="37"/>
      <c r="D135" s="37"/>
      <c r="E135" s="37"/>
      <c r="F135" s="37"/>
      <c r="G135" s="37"/>
      <c r="H135" s="37"/>
      <c r="I135" s="37"/>
      <c r="J135" s="37"/>
      <c r="K135" s="37"/>
      <c r="L135" s="52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pans="1:65" s="2" customFormat="1" ht="15.2" customHeight="1">
      <c r="A136" s="35"/>
      <c r="B136" s="36"/>
      <c r="C136" s="29" t="s">
        <v>27</v>
      </c>
      <c r="D136" s="37"/>
      <c r="E136" s="37"/>
      <c r="F136" s="27" t="str">
        <f>E15</f>
        <v>Povodí Odry, státní podnik</v>
      </c>
      <c r="G136" s="37"/>
      <c r="H136" s="37"/>
      <c r="I136" s="29" t="s">
        <v>33</v>
      </c>
      <c r="J136" s="33" t="str">
        <f>E21</f>
        <v>AQUATIS, a.s.</v>
      </c>
      <c r="K136" s="37"/>
      <c r="L136" s="52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pans="1:65" s="2" customFormat="1" ht="25.7" customHeight="1">
      <c r="A137" s="35"/>
      <c r="B137" s="36"/>
      <c r="C137" s="29" t="s">
        <v>31</v>
      </c>
      <c r="D137" s="37"/>
      <c r="E137" s="37"/>
      <c r="F137" s="27" t="str">
        <f>IF(E18="","",E18)</f>
        <v>Vyplň údaj</v>
      </c>
      <c r="G137" s="37"/>
      <c r="H137" s="37"/>
      <c r="I137" s="29" t="s">
        <v>36</v>
      </c>
      <c r="J137" s="33" t="str">
        <f>E24</f>
        <v>Ing. Michal Jendruščák</v>
      </c>
      <c r="K137" s="37"/>
      <c r="L137" s="52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  <row r="138" spans="1:65" s="2" customFormat="1" ht="10.35" customHeight="1">
      <c r="A138" s="35"/>
      <c r="B138" s="36"/>
      <c r="C138" s="37"/>
      <c r="D138" s="37"/>
      <c r="E138" s="37"/>
      <c r="F138" s="37"/>
      <c r="G138" s="37"/>
      <c r="H138" s="37"/>
      <c r="I138" s="37"/>
      <c r="J138" s="37"/>
      <c r="K138" s="37"/>
      <c r="L138" s="52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  <row r="139" spans="1:65" s="11" customFormat="1" ht="29.25" customHeight="1">
      <c r="A139" s="174"/>
      <c r="B139" s="175"/>
      <c r="C139" s="176" t="s">
        <v>125</v>
      </c>
      <c r="D139" s="177" t="s">
        <v>64</v>
      </c>
      <c r="E139" s="177" t="s">
        <v>60</v>
      </c>
      <c r="F139" s="177" t="s">
        <v>61</v>
      </c>
      <c r="G139" s="177" t="s">
        <v>126</v>
      </c>
      <c r="H139" s="177" t="s">
        <v>127</v>
      </c>
      <c r="I139" s="177" t="s">
        <v>128</v>
      </c>
      <c r="J139" s="177" t="s">
        <v>105</v>
      </c>
      <c r="K139" s="178" t="s">
        <v>129</v>
      </c>
      <c r="L139" s="179"/>
      <c r="M139" s="76" t="s">
        <v>1</v>
      </c>
      <c r="N139" s="77" t="s">
        <v>43</v>
      </c>
      <c r="O139" s="77" t="s">
        <v>130</v>
      </c>
      <c r="P139" s="77" t="s">
        <v>131</v>
      </c>
      <c r="Q139" s="77" t="s">
        <v>132</v>
      </c>
      <c r="R139" s="77" t="s">
        <v>133</v>
      </c>
      <c r="S139" s="77" t="s">
        <v>134</v>
      </c>
      <c r="T139" s="78" t="s">
        <v>135</v>
      </c>
      <c r="U139" s="174"/>
      <c r="V139" s="174"/>
      <c r="W139" s="174"/>
      <c r="X139" s="174"/>
      <c r="Y139" s="174"/>
      <c r="Z139" s="174"/>
      <c r="AA139" s="174"/>
      <c r="AB139" s="174"/>
      <c r="AC139" s="174"/>
      <c r="AD139" s="174"/>
      <c r="AE139" s="174"/>
    </row>
    <row r="140" spans="1:65" s="2" customFormat="1" ht="22.9" customHeight="1">
      <c r="A140" s="35"/>
      <c r="B140" s="36"/>
      <c r="C140" s="83" t="s">
        <v>136</v>
      </c>
      <c r="D140" s="37"/>
      <c r="E140" s="37"/>
      <c r="F140" s="37"/>
      <c r="G140" s="37"/>
      <c r="H140" s="37"/>
      <c r="I140" s="37"/>
      <c r="J140" s="180">
        <f>BK140</f>
        <v>0</v>
      </c>
      <c r="K140" s="37"/>
      <c r="L140" s="40"/>
      <c r="M140" s="79"/>
      <c r="N140" s="181"/>
      <c r="O140" s="80"/>
      <c r="P140" s="182">
        <f>P141+P392+P401</f>
        <v>0</v>
      </c>
      <c r="Q140" s="80"/>
      <c r="R140" s="182">
        <f>R141+R392+R401</f>
        <v>14425.283857170001</v>
      </c>
      <c r="S140" s="80"/>
      <c r="T140" s="183">
        <f>T141+T392+T401</f>
        <v>8320.17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7" t="s">
        <v>78</v>
      </c>
      <c r="AU140" s="17" t="s">
        <v>107</v>
      </c>
      <c r="BK140" s="184">
        <f>BK141+BK392+BK401</f>
        <v>0</v>
      </c>
    </row>
    <row r="141" spans="1:65" s="12" customFormat="1" ht="25.9" customHeight="1">
      <c r="B141" s="185"/>
      <c r="C141" s="186"/>
      <c r="D141" s="187" t="s">
        <v>78</v>
      </c>
      <c r="E141" s="188" t="s">
        <v>331</v>
      </c>
      <c r="F141" s="188" t="s">
        <v>332</v>
      </c>
      <c r="G141" s="186"/>
      <c r="H141" s="186"/>
      <c r="I141" s="189"/>
      <c r="J141" s="190">
        <f>BK141</f>
        <v>0</v>
      </c>
      <c r="K141" s="186"/>
      <c r="L141" s="191"/>
      <c r="M141" s="192"/>
      <c r="N141" s="193"/>
      <c r="O141" s="193"/>
      <c r="P141" s="194">
        <f>P142+P242+P272+P289+P304+P311+P345+P387+P390</f>
        <v>0</v>
      </c>
      <c r="Q141" s="193"/>
      <c r="R141" s="194">
        <f>R142+R242+R272+R289+R304+R311+R345+R387+R390</f>
        <v>14405.545017170001</v>
      </c>
      <c r="S141" s="193"/>
      <c r="T141" s="195">
        <f>T142+T242+T272+T289+T304+T311+T345+T387+T390</f>
        <v>8320.17</v>
      </c>
      <c r="AR141" s="196" t="s">
        <v>86</v>
      </c>
      <c r="AT141" s="197" t="s">
        <v>78</v>
      </c>
      <c r="AU141" s="197" t="s">
        <v>79</v>
      </c>
      <c r="AY141" s="196" t="s">
        <v>139</v>
      </c>
      <c r="BK141" s="198">
        <f>BK142+BK242+BK272+BK289+BK304+BK311+BK345+BK387+BK390</f>
        <v>0</v>
      </c>
    </row>
    <row r="142" spans="1:65" s="12" customFormat="1" ht="22.9" customHeight="1">
      <c r="B142" s="185"/>
      <c r="C142" s="186"/>
      <c r="D142" s="187" t="s">
        <v>78</v>
      </c>
      <c r="E142" s="199" t="s">
        <v>86</v>
      </c>
      <c r="F142" s="199" t="s">
        <v>333</v>
      </c>
      <c r="G142" s="186"/>
      <c r="H142" s="186"/>
      <c r="I142" s="189"/>
      <c r="J142" s="200">
        <f>BK142</f>
        <v>0</v>
      </c>
      <c r="K142" s="186"/>
      <c r="L142" s="191"/>
      <c r="M142" s="192"/>
      <c r="N142" s="193"/>
      <c r="O142" s="193"/>
      <c r="P142" s="194">
        <f>SUM(P143:P241)</f>
        <v>0</v>
      </c>
      <c r="Q142" s="193"/>
      <c r="R142" s="194">
        <f>SUM(R143:R241)</f>
        <v>0.80535400000000013</v>
      </c>
      <c r="S142" s="193"/>
      <c r="T142" s="195">
        <f>SUM(T143:T241)</f>
        <v>8320.17</v>
      </c>
      <c r="AR142" s="196" t="s">
        <v>86</v>
      </c>
      <c r="AT142" s="197" t="s">
        <v>78</v>
      </c>
      <c r="AU142" s="197" t="s">
        <v>86</v>
      </c>
      <c r="AY142" s="196" t="s">
        <v>139</v>
      </c>
      <c r="BK142" s="198">
        <f>SUM(BK143:BK241)</f>
        <v>0</v>
      </c>
    </row>
    <row r="143" spans="1:65" s="2" customFormat="1" ht="24.2" customHeight="1">
      <c r="A143" s="35"/>
      <c r="B143" s="36"/>
      <c r="C143" s="201" t="s">
        <v>86</v>
      </c>
      <c r="D143" s="201" t="s">
        <v>142</v>
      </c>
      <c r="E143" s="202" t="s">
        <v>334</v>
      </c>
      <c r="F143" s="203" t="s">
        <v>335</v>
      </c>
      <c r="G143" s="204" t="s">
        <v>199</v>
      </c>
      <c r="H143" s="205">
        <v>3505</v>
      </c>
      <c r="I143" s="206"/>
      <c r="J143" s="207">
        <f>ROUND(I143*H143,2)</f>
        <v>0</v>
      </c>
      <c r="K143" s="203" t="s">
        <v>336</v>
      </c>
      <c r="L143" s="40"/>
      <c r="M143" s="208" t="s">
        <v>1</v>
      </c>
      <c r="N143" s="209" t="s">
        <v>44</v>
      </c>
      <c r="O143" s="72"/>
      <c r="P143" s="210">
        <f>O143*H143</f>
        <v>0</v>
      </c>
      <c r="Q143" s="210">
        <v>0</v>
      </c>
      <c r="R143" s="210">
        <f>Q143*H143</f>
        <v>0</v>
      </c>
      <c r="S143" s="210">
        <v>0</v>
      </c>
      <c r="T143" s="211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2" t="s">
        <v>146</v>
      </c>
      <c r="AT143" s="212" t="s">
        <v>142</v>
      </c>
      <c r="AU143" s="212" t="s">
        <v>88</v>
      </c>
      <c r="AY143" s="17" t="s">
        <v>139</v>
      </c>
      <c r="BE143" s="213">
        <f>IF(N143="základní",J143,0)</f>
        <v>0</v>
      </c>
      <c r="BF143" s="213">
        <f>IF(N143="snížená",J143,0)</f>
        <v>0</v>
      </c>
      <c r="BG143" s="213">
        <f>IF(N143="zákl. přenesená",J143,0)</f>
        <v>0</v>
      </c>
      <c r="BH143" s="213">
        <f>IF(N143="sníž. přenesená",J143,0)</f>
        <v>0</v>
      </c>
      <c r="BI143" s="213">
        <f>IF(N143="nulová",J143,0)</f>
        <v>0</v>
      </c>
      <c r="BJ143" s="17" t="s">
        <v>86</v>
      </c>
      <c r="BK143" s="213">
        <f>ROUND(I143*H143,2)</f>
        <v>0</v>
      </c>
      <c r="BL143" s="17" t="s">
        <v>146</v>
      </c>
      <c r="BM143" s="212" t="s">
        <v>808</v>
      </c>
    </row>
    <row r="144" spans="1:65" s="13" customFormat="1" ht="11.25">
      <c r="B144" s="218"/>
      <c r="C144" s="219"/>
      <c r="D144" s="214" t="s">
        <v>254</v>
      </c>
      <c r="E144" s="220" t="s">
        <v>1</v>
      </c>
      <c r="F144" s="221" t="s">
        <v>809</v>
      </c>
      <c r="G144" s="219"/>
      <c r="H144" s="222">
        <v>3505</v>
      </c>
      <c r="I144" s="223"/>
      <c r="J144" s="219"/>
      <c r="K144" s="219"/>
      <c r="L144" s="224"/>
      <c r="M144" s="225"/>
      <c r="N144" s="226"/>
      <c r="O144" s="226"/>
      <c r="P144" s="226"/>
      <c r="Q144" s="226"/>
      <c r="R144" s="226"/>
      <c r="S144" s="226"/>
      <c r="T144" s="227"/>
      <c r="AT144" s="228" t="s">
        <v>254</v>
      </c>
      <c r="AU144" s="228" t="s">
        <v>88</v>
      </c>
      <c r="AV144" s="13" t="s">
        <v>88</v>
      </c>
      <c r="AW144" s="13" t="s">
        <v>35</v>
      </c>
      <c r="AX144" s="13" t="s">
        <v>86</v>
      </c>
      <c r="AY144" s="228" t="s">
        <v>139</v>
      </c>
    </row>
    <row r="145" spans="1:65" s="2" customFormat="1" ht="16.5" customHeight="1">
      <c r="A145" s="35"/>
      <c r="B145" s="36"/>
      <c r="C145" s="201" t="s">
        <v>88</v>
      </c>
      <c r="D145" s="201" t="s">
        <v>142</v>
      </c>
      <c r="E145" s="202" t="s">
        <v>343</v>
      </c>
      <c r="F145" s="203" t="s">
        <v>344</v>
      </c>
      <c r="G145" s="204" t="s">
        <v>199</v>
      </c>
      <c r="H145" s="205">
        <v>13158</v>
      </c>
      <c r="I145" s="206"/>
      <c r="J145" s="207">
        <f>ROUND(I145*H145,2)</f>
        <v>0</v>
      </c>
      <c r="K145" s="203" t="s">
        <v>336</v>
      </c>
      <c r="L145" s="40"/>
      <c r="M145" s="208" t="s">
        <v>1</v>
      </c>
      <c r="N145" s="209" t="s">
        <v>44</v>
      </c>
      <c r="O145" s="72"/>
      <c r="P145" s="210">
        <f>O145*H145</f>
        <v>0</v>
      </c>
      <c r="Q145" s="210">
        <v>0</v>
      </c>
      <c r="R145" s="210">
        <f>Q145*H145</f>
        <v>0</v>
      </c>
      <c r="S145" s="210">
        <v>0.625</v>
      </c>
      <c r="T145" s="211">
        <f>S145*H145</f>
        <v>8223.75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2" t="s">
        <v>146</v>
      </c>
      <c r="AT145" s="212" t="s">
        <v>142</v>
      </c>
      <c r="AU145" s="212" t="s">
        <v>88</v>
      </c>
      <c r="AY145" s="17" t="s">
        <v>139</v>
      </c>
      <c r="BE145" s="213">
        <f>IF(N145="základní",J145,0)</f>
        <v>0</v>
      </c>
      <c r="BF145" s="213">
        <f>IF(N145="snížená",J145,0)</f>
        <v>0</v>
      </c>
      <c r="BG145" s="213">
        <f>IF(N145="zákl. přenesená",J145,0)</f>
        <v>0</v>
      </c>
      <c r="BH145" s="213">
        <f>IF(N145="sníž. přenesená",J145,0)</f>
        <v>0</v>
      </c>
      <c r="BI145" s="213">
        <f>IF(N145="nulová",J145,0)</f>
        <v>0</v>
      </c>
      <c r="BJ145" s="17" t="s">
        <v>86</v>
      </c>
      <c r="BK145" s="213">
        <f>ROUND(I145*H145,2)</f>
        <v>0</v>
      </c>
      <c r="BL145" s="17" t="s">
        <v>146</v>
      </c>
      <c r="BM145" s="212" t="s">
        <v>810</v>
      </c>
    </row>
    <row r="146" spans="1:65" s="13" customFormat="1" ht="11.25">
      <c r="B146" s="218"/>
      <c r="C146" s="219"/>
      <c r="D146" s="214" t="s">
        <v>254</v>
      </c>
      <c r="E146" s="220" t="s">
        <v>1</v>
      </c>
      <c r="F146" s="221" t="s">
        <v>811</v>
      </c>
      <c r="G146" s="219"/>
      <c r="H146" s="222">
        <v>8270</v>
      </c>
      <c r="I146" s="223"/>
      <c r="J146" s="219"/>
      <c r="K146" s="219"/>
      <c r="L146" s="224"/>
      <c r="M146" s="225"/>
      <c r="N146" s="226"/>
      <c r="O146" s="226"/>
      <c r="P146" s="226"/>
      <c r="Q146" s="226"/>
      <c r="R146" s="226"/>
      <c r="S146" s="226"/>
      <c r="T146" s="227"/>
      <c r="AT146" s="228" t="s">
        <v>254</v>
      </c>
      <c r="AU146" s="228" t="s">
        <v>88</v>
      </c>
      <c r="AV146" s="13" t="s">
        <v>88</v>
      </c>
      <c r="AW146" s="13" t="s">
        <v>35</v>
      </c>
      <c r="AX146" s="13" t="s">
        <v>79</v>
      </c>
      <c r="AY146" s="228" t="s">
        <v>139</v>
      </c>
    </row>
    <row r="147" spans="1:65" s="13" customFormat="1" ht="11.25">
      <c r="B147" s="218"/>
      <c r="C147" s="219"/>
      <c r="D147" s="214" t="s">
        <v>254</v>
      </c>
      <c r="E147" s="220" t="s">
        <v>1</v>
      </c>
      <c r="F147" s="221" t="s">
        <v>812</v>
      </c>
      <c r="G147" s="219"/>
      <c r="H147" s="222">
        <v>4888</v>
      </c>
      <c r="I147" s="223"/>
      <c r="J147" s="219"/>
      <c r="K147" s="219"/>
      <c r="L147" s="224"/>
      <c r="M147" s="225"/>
      <c r="N147" s="226"/>
      <c r="O147" s="226"/>
      <c r="P147" s="226"/>
      <c r="Q147" s="226"/>
      <c r="R147" s="226"/>
      <c r="S147" s="226"/>
      <c r="T147" s="227"/>
      <c r="AT147" s="228" t="s">
        <v>254</v>
      </c>
      <c r="AU147" s="228" t="s">
        <v>88</v>
      </c>
      <c r="AV147" s="13" t="s">
        <v>88</v>
      </c>
      <c r="AW147" s="13" t="s">
        <v>35</v>
      </c>
      <c r="AX147" s="13" t="s">
        <v>79</v>
      </c>
      <c r="AY147" s="228" t="s">
        <v>139</v>
      </c>
    </row>
    <row r="148" spans="1:65" s="14" customFormat="1" ht="11.25">
      <c r="B148" s="235"/>
      <c r="C148" s="236"/>
      <c r="D148" s="214" t="s">
        <v>254</v>
      </c>
      <c r="E148" s="237" t="s">
        <v>1</v>
      </c>
      <c r="F148" s="238" t="s">
        <v>349</v>
      </c>
      <c r="G148" s="236"/>
      <c r="H148" s="239">
        <v>13158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AT148" s="245" t="s">
        <v>254</v>
      </c>
      <c r="AU148" s="245" t="s">
        <v>88</v>
      </c>
      <c r="AV148" s="14" t="s">
        <v>146</v>
      </c>
      <c r="AW148" s="14" t="s">
        <v>35</v>
      </c>
      <c r="AX148" s="14" t="s">
        <v>86</v>
      </c>
      <c r="AY148" s="245" t="s">
        <v>139</v>
      </c>
    </row>
    <row r="149" spans="1:65" s="2" customFormat="1" ht="16.5" customHeight="1">
      <c r="A149" s="35"/>
      <c r="B149" s="36"/>
      <c r="C149" s="201" t="s">
        <v>154</v>
      </c>
      <c r="D149" s="201" t="s">
        <v>142</v>
      </c>
      <c r="E149" s="202" t="s">
        <v>350</v>
      </c>
      <c r="F149" s="203" t="s">
        <v>351</v>
      </c>
      <c r="G149" s="204" t="s">
        <v>199</v>
      </c>
      <c r="H149" s="205">
        <v>186</v>
      </c>
      <c r="I149" s="206"/>
      <c r="J149" s="207">
        <f>ROUND(I149*H149,2)</f>
        <v>0</v>
      </c>
      <c r="K149" s="203" t="s">
        <v>336</v>
      </c>
      <c r="L149" s="40"/>
      <c r="M149" s="208" t="s">
        <v>1</v>
      </c>
      <c r="N149" s="209" t="s">
        <v>44</v>
      </c>
      <c r="O149" s="72"/>
      <c r="P149" s="210">
        <f>O149*H149</f>
        <v>0</v>
      </c>
      <c r="Q149" s="210">
        <v>0</v>
      </c>
      <c r="R149" s="210">
        <f>Q149*H149</f>
        <v>0</v>
      </c>
      <c r="S149" s="210">
        <v>0.35499999999999998</v>
      </c>
      <c r="T149" s="211">
        <f>S149*H149</f>
        <v>66.03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2" t="s">
        <v>146</v>
      </c>
      <c r="AT149" s="212" t="s">
        <v>142</v>
      </c>
      <c r="AU149" s="212" t="s">
        <v>88</v>
      </c>
      <c r="AY149" s="17" t="s">
        <v>139</v>
      </c>
      <c r="BE149" s="213">
        <f>IF(N149="základní",J149,0)</f>
        <v>0</v>
      </c>
      <c r="BF149" s="213">
        <f>IF(N149="snížená",J149,0)</f>
        <v>0</v>
      </c>
      <c r="BG149" s="213">
        <f>IF(N149="zákl. přenesená",J149,0)</f>
        <v>0</v>
      </c>
      <c r="BH149" s="213">
        <f>IF(N149="sníž. přenesená",J149,0)</f>
        <v>0</v>
      </c>
      <c r="BI149" s="213">
        <f>IF(N149="nulová",J149,0)</f>
        <v>0</v>
      </c>
      <c r="BJ149" s="17" t="s">
        <v>86</v>
      </c>
      <c r="BK149" s="213">
        <f>ROUND(I149*H149,2)</f>
        <v>0</v>
      </c>
      <c r="BL149" s="17" t="s">
        <v>146</v>
      </c>
      <c r="BM149" s="212" t="s">
        <v>813</v>
      </c>
    </row>
    <row r="150" spans="1:65" s="2" customFormat="1" ht="19.5">
      <c r="A150" s="35"/>
      <c r="B150" s="36"/>
      <c r="C150" s="37"/>
      <c r="D150" s="214" t="s">
        <v>148</v>
      </c>
      <c r="E150" s="37"/>
      <c r="F150" s="215" t="s">
        <v>353</v>
      </c>
      <c r="G150" s="37"/>
      <c r="H150" s="37"/>
      <c r="I150" s="169"/>
      <c r="J150" s="37"/>
      <c r="K150" s="37"/>
      <c r="L150" s="40"/>
      <c r="M150" s="216"/>
      <c r="N150" s="217"/>
      <c r="O150" s="72"/>
      <c r="P150" s="72"/>
      <c r="Q150" s="72"/>
      <c r="R150" s="72"/>
      <c r="S150" s="72"/>
      <c r="T150" s="73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7" t="s">
        <v>148</v>
      </c>
      <c r="AU150" s="17" t="s">
        <v>88</v>
      </c>
    </row>
    <row r="151" spans="1:65" s="2" customFormat="1" ht="16.5" customHeight="1">
      <c r="A151" s="35"/>
      <c r="B151" s="36"/>
      <c r="C151" s="201" t="s">
        <v>146</v>
      </c>
      <c r="D151" s="201" t="s">
        <v>142</v>
      </c>
      <c r="E151" s="202" t="s">
        <v>354</v>
      </c>
      <c r="F151" s="203" t="s">
        <v>355</v>
      </c>
      <c r="G151" s="204" t="s">
        <v>356</v>
      </c>
      <c r="H151" s="205">
        <v>14407</v>
      </c>
      <c r="I151" s="206"/>
      <c r="J151" s="207">
        <f>ROUND(I151*H151,2)</f>
        <v>0</v>
      </c>
      <c r="K151" s="203" t="s">
        <v>336</v>
      </c>
      <c r="L151" s="40"/>
      <c r="M151" s="208" t="s">
        <v>1</v>
      </c>
      <c r="N151" s="209" t="s">
        <v>44</v>
      </c>
      <c r="O151" s="72"/>
      <c r="P151" s="210">
        <f>O151*H151</f>
        <v>0</v>
      </c>
      <c r="Q151" s="210">
        <v>3.0000000000000001E-5</v>
      </c>
      <c r="R151" s="210">
        <f>Q151*H151</f>
        <v>0.43221000000000004</v>
      </c>
      <c r="S151" s="210">
        <v>0</v>
      </c>
      <c r="T151" s="211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2" t="s">
        <v>146</v>
      </c>
      <c r="AT151" s="212" t="s">
        <v>142</v>
      </c>
      <c r="AU151" s="212" t="s">
        <v>88</v>
      </c>
      <c r="AY151" s="17" t="s">
        <v>139</v>
      </c>
      <c r="BE151" s="213">
        <f>IF(N151="základní",J151,0)</f>
        <v>0</v>
      </c>
      <c r="BF151" s="213">
        <f>IF(N151="snížená",J151,0)</f>
        <v>0</v>
      </c>
      <c r="BG151" s="213">
        <f>IF(N151="zákl. přenesená",J151,0)</f>
        <v>0</v>
      </c>
      <c r="BH151" s="213">
        <f>IF(N151="sníž. přenesená",J151,0)</f>
        <v>0</v>
      </c>
      <c r="BI151" s="213">
        <f>IF(N151="nulová",J151,0)</f>
        <v>0</v>
      </c>
      <c r="BJ151" s="17" t="s">
        <v>86</v>
      </c>
      <c r="BK151" s="213">
        <f>ROUND(I151*H151,2)</f>
        <v>0</v>
      </c>
      <c r="BL151" s="17" t="s">
        <v>146</v>
      </c>
      <c r="BM151" s="212" t="s">
        <v>814</v>
      </c>
    </row>
    <row r="152" spans="1:65" s="2" customFormat="1" ht="19.5">
      <c r="A152" s="35"/>
      <c r="B152" s="36"/>
      <c r="C152" s="37"/>
      <c r="D152" s="214" t="s">
        <v>148</v>
      </c>
      <c r="E152" s="37"/>
      <c r="F152" s="215" t="s">
        <v>358</v>
      </c>
      <c r="G152" s="37"/>
      <c r="H152" s="37"/>
      <c r="I152" s="169"/>
      <c r="J152" s="37"/>
      <c r="K152" s="37"/>
      <c r="L152" s="40"/>
      <c r="M152" s="216"/>
      <c r="N152" s="217"/>
      <c r="O152" s="72"/>
      <c r="P152" s="72"/>
      <c r="Q152" s="72"/>
      <c r="R152" s="72"/>
      <c r="S152" s="72"/>
      <c r="T152" s="73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7" t="s">
        <v>148</v>
      </c>
      <c r="AU152" s="17" t="s">
        <v>88</v>
      </c>
    </row>
    <row r="153" spans="1:65" s="13" customFormat="1" ht="11.25">
      <c r="B153" s="218"/>
      <c r="C153" s="219"/>
      <c r="D153" s="214" t="s">
        <v>254</v>
      </c>
      <c r="E153" s="220" t="s">
        <v>1</v>
      </c>
      <c r="F153" s="221" t="s">
        <v>815</v>
      </c>
      <c r="G153" s="219"/>
      <c r="H153" s="222">
        <v>14400</v>
      </c>
      <c r="I153" s="223"/>
      <c r="J153" s="219"/>
      <c r="K153" s="219"/>
      <c r="L153" s="224"/>
      <c r="M153" s="225"/>
      <c r="N153" s="226"/>
      <c r="O153" s="226"/>
      <c r="P153" s="226"/>
      <c r="Q153" s="226"/>
      <c r="R153" s="226"/>
      <c r="S153" s="226"/>
      <c r="T153" s="227"/>
      <c r="AT153" s="228" t="s">
        <v>254</v>
      </c>
      <c r="AU153" s="228" t="s">
        <v>88</v>
      </c>
      <c r="AV153" s="13" t="s">
        <v>88</v>
      </c>
      <c r="AW153" s="13" t="s">
        <v>35</v>
      </c>
      <c r="AX153" s="13" t="s">
        <v>79</v>
      </c>
      <c r="AY153" s="228" t="s">
        <v>139</v>
      </c>
    </row>
    <row r="154" spans="1:65" s="13" customFormat="1" ht="11.25">
      <c r="B154" s="218"/>
      <c r="C154" s="219"/>
      <c r="D154" s="214" t="s">
        <v>254</v>
      </c>
      <c r="E154" s="220" t="s">
        <v>1</v>
      </c>
      <c r="F154" s="221" t="s">
        <v>816</v>
      </c>
      <c r="G154" s="219"/>
      <c r="H154" s="222">
        <v>7</v>
      </c>
      <c r="I154" s="223"/>
      <c r="J154" s="219"/>
      <c r="K154" s="219"/>
      <c r="L154" s="224"/>
      <c r="M154" s="225"/>
      <c r="N154" s="226"/>
      <c r="O154" s="226"/>
      <c r="P154" s="226"/>
      <c r="Q154" s="226"/>
      <c r="R154" s="226"/>
      <c r="S154" s="226"/>
      <c r="T154" s="227"/>
      <c r="AT154" s="228" t="s">
        <v>254</v>
      </c>
      <c r="AU154" s="228" t="s">
        <v>88</v>
      </c>
      <c r="AV154" s="13" t="s">
        <v>88</v>
      </c>
      <c r="AW154" s="13" t="s">
        <v>35</v>
      </c>
      <c r="AX154" s="13" t="s">
        <v>79</v>
      </c>
      <c r="AY154" s="228" t="s">
        <v>139</v>
      </c>
    </row>
    <row r="155" spans="1:65" s="14" customFormat="1" ht="11.25">
      <c r="B155" s="235"/>
      <c r="C155" s="236"/>
      <c r="D155" s="214" t="s">
        <v>254</v>
      </c>
      <c r="E155" s="237" t="s">
        <v>1</v>
      </c>
      <c r="F155" s="238" t="s">
        <v>349</v>
      </c>
      <c r="G155" s="236"/>
      <c r="H155" s="239">
        <v>14407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AT155" s="245" t="s">
        <v>254</v>
      </c>
      <c r="AU155" s="245" t="s">
        <v>88</v>
      </c>
      <c r="AV155" s="14" t="s">
        <v>146</v>
      </c>
      <c r="AW155" s="14" t="s">
        <v>35</v>
      </c>
      <c r="AX155" s="14" t="s">
        <v>86</v>
      </c>
      <c r="AY155" s="245" t="s">
        <v>139</v>
      </c>
    </row>
    <row r="156" spans="1:65" s="2" customFormat="1" ht="16.5" customHeight="1">
      <c r="A156" s="35"/>
      <c r="B156" s="36"/>
      <c r="C156" s="201" t="s">
        <v>138</v>
      </c>
      <c r="D156" s="201" t="s">
        <v>142</v>
      </c>
      <c r="E156" s="202" t="s">
        <v>361</v>
      </c>
      <c r="F156" s="203" t="s">
        <v>362</v>
      </c>
      <c r="G156" s="204" t="s">
        <v>363</v>
      </c>
      <c r="H156" s="205">
        <v>1800</v>
      </c>
      <c r="I156" s="206"/>
      <c r="J156" s="207">
        <f>ROUND(I156*H156,2)</f>
        <v>0</v>
      </c>
      <c r="K156" s="203" t="s">
        <v>336</v>
      </c>
      <c r="L156" s="40"/>
      <c r="M156" s="208" t="s">
        <v>1</v>
      </c>
      <c r="N156" s="209" t="s">
        <v>44</v>
      </c>
      <c r="O156" s="72"/>
      <c r="P156" s="210">
        <f>O156*H156</f>
        <v>0</v>
      </c>
      <c r="Q156" s="210">
        <v>0</v>
      </c>
      <c r="R156" s="210">
        <f>Q156*H156</f>
        <v>0</v>
      </c>
      <c r="S156" s="210">
        <v>0</v>
      </c>
      <c r="T156" s="211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2" t="s">
        <v>146</v>
      </c>
      <c r="AT156" s="212" t="s">
        <v>142</v>
      </c>
      <c r="AU156" s="212" t="s">
        <v>88</v>
      </c>
      <c r="AY156" s="17" t="s">
        <v>139</v>
      </c>
      <c r="BE156" s="213">
        <f>IF(N156="základní",J156,0)</f>
        <v>0</v>
      </c>
      <c r="BF156" s="213">
        <f>IF(N156="snížená",J156,0)</f>
        <v>0</v>
      </c>
      <c r="BG156" s="213">
        <f>IF(N156="zákl. přenesená",J156,0)</f>
        <v>0</v>
      </c>
      <c r="BH156" s="213">
        <f>IF(N156="sníž. přenesená",J156,0)</f>
        <v>0</v>
      </c>
      <c r="BI156" s="213">
        <f>IF(N156="nulová",J156,0)</f>
        <v>0</v>
      </c>
      <c r="BJ156" s="17" t="s">
        <v>86</v>
      </c>
      <c r="BK156" s="213">
        <f>ROUND(I156*H156,2)</f>
        <v>0</v>
      </c>
      <c r="BL156" s="17" t="s">
        <v>146</v>
      </c>
      <c r="BM156" s="212" t="s">
        <v>817</v>
      </c>
    </row>
    <row r="157" spans="1:65" s="13" customFormat="1" ht="11.25">
      <c r="B157" s="218"/>
      <c r="C157" s="219"/>
      <c r="D157" s="214" t="s">
        <v>254</v>
      </c>
      <c r="E157" s="220" t="s">
        <v>1</v>
      </c>
      <c r="F157" s="221" t="s">
        <v>818</v>
      </c>
      <c r="G157" s="219"/>
      <c r="H157" s="222">
        <v>1800</v>
      </c>
      <c r="I157" s="223"/>
      <c r="J157" s="219"/>
      <c r="K157" s="219"/>
      <c r="L157" s="224"/>
      <c r="M157" s="225"/>
      <c r="N157" s="226"/>
      <c r="O157" s="226"/>
      <c r="P157" s="226"/>
      <c r="Q157" s="226"/>
      <c r="R157" s="226"/>
      <c r="S157" s="226"/>
      <c r="T157" s="227"/>
      <c r="AT157" s="228" t="s">
        <v>254</v>
      </c>
      <c r="AU157" s="228" t="s">
        <v>88</v>
      </c>
      <c r="AV157" s="13" t="s">
        <v>88</v>
      </c>
      <c r="AW157" s="13" t="s">
        <v>35</v>
      </c>
      <c r="AX157" s="13" t="s">
        <v>79</v>
      </c>
      <c r="AY157" s="228" t="s">
        <v>139</v>
      </c>
    </row>
    <row r="158" spans="1:65" s="14" customFormat="1" ht="11.25">
      <c r="B158" s="235"/>
      <c r="C158" s="236"/>
      <c r="D158" s="214" t="s">
        <v>254</v>
      </c>
      <c r="E158" s="237" t="s">
        <v>1</v>
      </c>
      <c r="F158" s="238" t="s">
        <v>349</v>
      </c>
      <c r="G158" s="236"/>
      <c r="H158" s="239">
        <v>1800</v>
      </c>
      <c r="I158" s="240"/>
      <c r="J158" s="236"/>
      <c r="K158" s="236"/>
      <c r="L158" s="241"/>
      <c r="M158" s="242"/>
      <c r="N158" s="243"/>
      <c r="O158" s="243"/>
      <c r="P158" s="243"/>
      <c r="Q158" s="243"/>
      <c r="R158" s="243"/>
      <c r="S158" s="243"/>
      <c r="T158" s="244"/>
      <c r="AT158" s="245" t="s">
        <v>254</v>
      </c>
      <c r="AU158" s="245" t="s">
        <v>88</v>
      </c>
      <c r="AV158" s="14" t="s">
        <v>146</v>
      </c>
      <c r="AW158" s="14" t="s">
        <v>35</v>
      </c>
      <c r="AX158" s="14" t="s">
        <v>86</v>
      </c>
      <c r="AY158" s="245" t="s">
        <v>139</v>
      </c>
    </row>
    <row r="159" spans="1:65" s="2" customFormat="1" ht="21.75" customHeight="1">
      <c r="A159" s="35"/>
      <c r="B159" s="36"/>
      <c r="C159" s="201" t="s">
        <v>166</v>
      </c>
      <c r="D159" s="201" t="s">
        <v>142</v>
      </c>
      <c r="E159" s="202" t="s">
        <v>367</v>
      </c>
      <c r="F159" s="203" t="s">
        <v>368</v>
      </c>
      <c r="G159" s="204" t="s">
        <v>369</v>
      </c>
      <c r="H159" s="205">
        <v>8601.4</v>
      </c>
      <c r="I159" s="206"/>
      <c r="J159" s="207">
        <f>ROUND(I159*H159,2)</f>
        <v>0</v>
      </c>
      <c r="K159" s="203" t="s">
        <v>336</v>
      </c>
      <c r="L159" s="40"/>
      <c r="M159" s="208" t="s">
        <v>1</v>
      </c>
      <c r="N159" s="209" t="s">
        <v>44</v>
      </c>
      <c r="O159" s="72"/>
      <c r="P159" s="210">
        <f>O159*H159</f>
        <v>0</v>
      </c>
      <c r="Q159" s="210">
        <v>0</v>
      </c>
      <c r="R159" s="210">
        <f>Q159*H159</f>
        <v>0</v>
      </c>
      <c r="S159" s="210">
        <v>0</v>
      </c>
      <c r="T159" s="211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2" t="s">
        <v>146</v>
      </c>
      <c r="AT159" s="212" t="s">
        <v>142</v>
      </c>
      <c r="AU159" s="212" t="s">
        <v>88</v>
      </c>
      <c r="AY159" s="17" t="s">
        <v>139</v>
      </c>
      <c r="BE159" s="213">
        <f>IF(N159="základní",J159,0)</f>
        <v>0</v>
      </c>
      <c r="BF159" s="213">
        <f>IF(N159="snížená",J159,0)</f>
        <v>0</v>
      </c>
      <c r="BG159" s="213">
        <f>IF(N159="zákl. přenesená",J159,0)</f>
        <v>0</v>
      </c>
      <c r="BH159" s="213">
        <f>IF(N159="sníž. přenesená",J159,0)</f>
        <v>0</v>
      </c>
      <c r="BI159" s="213">
        <f>IF(N159="nulová",J159,0)</f>
        <v>0</v>
      </c>
      <c r="BJ159" s="17" t="s">
        <v>86</v>
      </c>
      <c r="BK159" s="213">
        <f>ROUND(I159*H159,2)</f>
        <v>0</v>
      </c>
      <c r="BL159" s="17" t="s">
        <v>146</v>
      </c>
      <c r="BM159" s="212" t="s">
        <v>819</v>
      </c>
    </row>
    <row r="160" spans="1:65" s="13" customFormat="1" ht="11.25">
      <c r="B160" s="218"/>
      <c r="C160" s="219"/>
      <c r="D160" s="214" t="s">
        <v>254</v>
      </c>
      <c r="E160" s="220" t="s">
        <v>1</v>
      </c>
      <c r="F160" s="221" t="s">
        <v>820</v>
      </c>
      <c r="G160" s="219"/>
      <c r="H160" s="222">
        <v>196.9</v>
      </c>
      <c r="I160" s="223"/>
      <c r="J160" s="219"/>
      <c r="K160" s="219"/>
      <c r="L160" s="224"/>
      <c r="M160" s="225"/>
      <c r="N160" s="226"/>
      <c r="O160" s="226"/>
      <c r="P160" s="226"/>
      <c r="Q160" s="226"/>
      <c r="R160" s="226"/>
      <c r="S160" s="226"/>
      <c r="T160" s="227"/>
      <c r="AT160" s="228" t="s">
        <v>254</v>
      </c>
      <c r="AU160" s="228" t="s">
        <v>88</v>
      </c>
      <c r="AV160" s="13" t="s">
        <v>88</v>
      </c>
      <c r="AW160" s="13" t="s">
        <v>35</v>
      </c>
      <c r="AX160" s="13" t="s">
        <v>79</v>
      </c>
      <c r="AY160" s="228" t="s">
        <v>139</v>
      </c>
    </row>
    <row r="161" spans="1:65" s="13" customFormat="1" ht="11.25">
      <c r="B161" s="218"/>
      <c r="C161" s="219"/>
      <c r="D161" s="214" t="s">
        <v>254</v>
      </c>
      <c r="E161" s="220" t="s">
        <v>1</v>
      </c>
      <c r="F161" s="221" t="s">
        <v>821</v>
      </c>
      <c r="G161" s="219"/>
      <c r="H161" s="222">
        <v>8404.5</v>
      </c>
      <c r="I161" s="223"/>
      <c r="J161" s="219"/>
      <c r="K161" s="219"/>
      <c r="L161" s="224"/>
      <c r="M161" s="225"/>
      <c r="N161" s="226"/>
      <c r="O161" s="226"/>
      <c r="P161" s="226"/>
      <c r="Q161" s="226"/>
      <c r="R161" s="226"/>
      <c r="S161" s="226"/>
      <c r="T161" s="227"/>
      <c r="AT161" s="228" t="s">
        <v>254</v>
      </c>
      <c r="AU161" s="228" t="s">
        <v>88</v>
      </c>
      <c r="AV161" s="13" t="s">
        <v>88</v>
      </c>
      <c r="AW161" s="13" t="s">
        <v>35</v>
      </c>
      <c r="AX161" s="13" t="s">
        <v>79</v>
      </c>
      <c r="AY161" s="228" t="s">
        <v>139</v>
      </c>
    </row>
    <row r="162" spans="1:65" s="14" customFormat="1" ht="11.25">
      <c r="B162" s="235"/>
      <c r="C162" s="236"/>
      <c r="D162" s="214" t="s">
        <v>254</v>
      </c>
      <c r="E162" s="237" t="s">
        <v>1</v>
      </c>
      <c r="F162" s="238" t="s">
        <v>349</v>
      </c>
      <c r="G162" s="236"/>
      <c r="H162" s="239">
        <v>8601.4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AT162" s="245" t="s">
        <v>254</v>
      </c>
      <c r="AU162" s="245" t="s">
        <v>88</v>
      </c>
      <c r="AV162" s="14" t="s">
        <v>146</v>
      </c>
      <c r="AW162" s="14" t="s">
        <v>35</v>
      </c>
      <c r="AX162" s="14" t="s">
        <v>86</v>
      </c>
      <c r="AY162" s="245" t="s">
        <v>139</v>
      </c>
    </row>
    <row r="163" spans="1:65" s="2" customFormat="1" ht="16.5" customHeight="1">
      <c r="A163" s="35"/>
      <c r="B163" s="36"/>
      <c r="C163" s="201" t="s">
        <v>171</v>
      </c>
      <c r="D163" s="201" t="s">
        <v>142</v>
      </c>
      <c r="E163" s="202" t="s">
        <v>822</v>
      </c>
      <c r="F163" s="203" t="s">
        <v>823</v>
      </c>
      <c r="G163" s="204" t="s">
        <v>369</v>
      </c>
      <c r="H163" s="205">
        <v>57.8</v>
      </c>
      <c r="I163" s="206"/>
      <c r="J163" s="207">
        <f>ROUND(I163*H163,2)</f>
        <v>0</v>
      </c>
      <c r="K163" s="203" t="s">
        <v>336</v>
      </c>
      <c r="L163" s="40"/>
      <c r="M163" s="208" t="s">
        <v>1</v>
      </c>
      <c r="N163" s="209" t="s">
        <v>44</v>
      </c>
      <c r="O163" s="72"/>
      <c r="P163" s="210">
        <f>O163*H163</f>
        <v>0</v>
      </c>
      <c r="Q163" s="210">
        <v>0</v>
      </c>
      <c r="R163" s="210">
        <f>Q163*H163</f>
        <v>0</v>
      </c>
      <c r="S163" s="210">
        <v>0</v>
      </c>
      <c r="T163" s="211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12" t="s">
        <v>146</v>
      </c>
      <c r="AT163" s="212" t="s">
        <v>142</v>
      </c>
      <c r="AU163" s="212" t="s">
        <v>88</v>
      </c>
      <c r="AY163" s="17" t="s">
        <v>139</v>
      </c>
      <c r="BE163" s="213">
        <f>IF(N163="základní",J163,0)</f>
        <v>0</v>
      </c>
      <c r="BF163" s="213">
        <f>IF(N163="snížená",J163,0)</f>
        <v>0</v>
      </c>
      <c r="BG163" s="213">
        <f>IF(N163="zákl. přenesená",J163,0)</f>
        <v>0</v>
      </c>
      <c r="BH163" s="213">
        <f>IF(N163="sníž. přenesená",J163,0)</f>
        <v>0</v>
      </c>
      <c r="BI163" s="213">
        <f>IF(N163="nulová",J163,0)</f>
        <v>0</v>
      </c>
      <c r="BJ163" s="17" t="s">
        <v>86</v>
      </c>
      <c r="BK163" s="213">
        <f>ROUND(I163*H163,2)</f>
        <v>0</v>
      </c>
      <c r="BL163" s="17" t="s">
        <v>146</v>
      </c>
      <c r="BM163" s="212" t="s">
        <v>824</v>
      </c>
    </row>
    <row r="164" spans="1:65" s="13" customFormat="1" ht="11.25">
      <c r="B164" s="218"/>
      <c r="C164" s="219"/>
      <c r="D164" s="214" t="s">
        <v>254</v>
      </c>
      <c r="E164" s="220" t="s">
        <v>1</v>
      </c>
      <c r="F164" s="221" t="s">
        <v>825</v>
      </c>
      <c r="G164" s="219"/>
      <c r="H164" s="222">
        <v>57.8</v>
      </c>
      <c r="I164" s="223"/>
      <c r="J164" s="219"/>
      <c r="K164" s="219"/>
      <c r="L164" s="224"/>
      <c r="M164" s="225"/>
      <c r="N164" s="226"/>
      <c r="O164" s="226"/>
      <c r="P164" s="226"/>
      <c r="Q164" s="226"/>
      <c r="R164" s="226"/>
      <c r="S164" s="226"/>
      <c r="T164" s="227"/>
      <c r="AT164" s="228" t="s">
        <v>254</v>
      </c>
      <c r="AU164" s="228" t="s">
        <v>88</v>
      </c>
      <c r="AV164" s="13" t="s">
        <v>88</v>
      </c>
      <c r="AW164" s="13" t="s">
        <v>35</v>
      </c>
      <c r="AX164" s="13" t="s">
        <v>86</v>
      </c>
      <c r="AY164" s="228" t="s">
        <v>139</v>
      </c>
    </row>
    <row r="165" spans="1:65" s="2" customFormat="1" ht="21.75" customHeight="1">
      <c r="A165" s="35"/>
      <c r="B165" s="36"/>
      <c r="C165" s="201" t="s">
        <v>176</v>
      </c>
      <c r="D165" s="201" t="s">
        <v>142</v>
      </c>
      <c r="E165" s="202" t="s">
        <v>373</v>
      </c>
      <c r="F165" s="203" t="s">
        <v>374</v>
      </c>
      <c r="G165" s="204" t="s">
        <v>369</v>
      </c>
      <c r="H165" s="205">
        <v>3620.6</v>
      </c>
      <c r="I165" s="206"/>
      <c r="J165" s="207">
        <f>ROUND(I165*H165,2)</f>
        <v>0</v>
      </c>
      <c r="K165" s="203" t="s">
        <v>336</v>
      </c>
      <c r="L165" s="40"/>
      <c r="M165" s="208" t="s">
        <v>1</v>
      </c>
      <c r="N165" s="209" t="s">
        <v>44</v>
      </c>
      <c r="O165" s="72"/>
      <c r="P165" s="210">
        <f>O165*H165</f>
        <v>0</v>
      </c>
      <c r="Q165" s="210">
        <v>0</v>
      </c>
      <c r="R165" s="210">
        <f>Q165*H165</f>
        <v>0</v>
      </c>
      <c r="S165" s="210">
        <v>0</v>
      </c>
      <c r="T165" s="211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2" t="s">
        <v>146</v>
      </c>
      <c r="AT165" s="212" t="s">
        <v>142</v>
      </c>
      <c r="AU165" s="212" t="s">
        <v>88</v>
      </c>
      <c r="AY165" s="17" t="s">
        <v>139</v>
      </c>
      <c r="BE165" s="213">
        <f>IF(N165="základní",J165,0)</f>
        <v>0</v>
      </c>
      <c r="BF165" s="213">
        <f>IF(N165="snížená",J165,0)</f>
        <v>0</v>
      </c>
      <c r="BG165" s="213">
        <f>IF(N165="zákl. přenesená",J165,0)</f>
        <v>0</v>
      </c>
      <c r="BH165" s="213">
        <f>IF(N165="sníž. přenesená",J165,0)</f>
        <v>0</v>
      </c>
      <c r="BI165" s="213">
        <f>IF(N165="nulová",J165,0)</f>
        <v>0</v>
      </c>
      <c r="BJ165" s="17" t="s">
        <v>86</v>
      </c>
      <c r="BK165" s="213">
        <f>ROUND(I165*H165,2)</f>
        <v>0</v>
      </c>
      <c r="BL165" s="17" t="s">
        <v>146</v>
      </c>
      <c r="BM165" s="212" t="s">
        <v>826</v>
      </c>
    </row>
    <row r="166" spans="1:65" s="13" customFormat="1" ht="11.25">
      <c r="B166" s="218"/>
      <c r="C166" s="219"/>
      <c r="D166" s="214" t="s">
        <v>254</v>
      </c>
      <c r="E166" s="220" t="s">
        <v>1</v>
      </c>
      <c r="F166" s="221" t="s">
        <v>827</v>
      </c>
      <c r="G166" s="219"/>
      <c r="H166" s="222">
        <v>3620.6</v>
      </c>
      <c r="I166" s="223"/>
      <c r="J166" s="219"/>
      <c r="K166" s="219"/>
      <c r="L166" s="224"/>
      <c r="M166" s="225"/>
      <c r="N166" s="226"/>
      <c r="O166" s="226"/>
      <c r="P166" s="226"/>
      <c r="Q166" s="226"/>
      <c r="R166" s="226"/>
      <c r="S166" s="226"/>
      <c r="T166" s="227"/>
      <c r="AT166" s="228" t="s">
        <v>254</v>
      </c>
      <c r="AU166" s="228" t="s">
        <v>88</v>
      </c>
      <c r="AV166" s="13" t="s">
        <v>88</v>
      </c>
      <c r="AW166" s="13" t="s">
        <v>35</v>
      </c>
      <c r="AX166" s="13" t="s">
        <v>86</v>
      </c>
      <c r="AY166" s="228" t="s">
        <v>139</v>
      </c>
    </row>
    <row r="167" spans="1:65" s="2" customFormat="1" ht="16.5" customHeight="1">
      <c r="A167" s="35"/>
      <c r="B167" s="36"/>
      <c r="C167" s="201" t="s">
        <v>183</v>
      </c>
      <c r="D167" s="201" t="s">
        <v>142</v>
      </c>
      <c r="E167" s="202" t="s">
        <v>828</v>
      </c>
      <c r="F167" s="203" t="s">
        <v>829</v>
      </c>
      <c r="G167" s="204" t="s">
        <v>199</v>
      </c>
      <c r="H167" s="205">
        <v>21.6</v>
      </c>
      <c r="I167" s="206"/>
      <c r="J167" s="207">
        <f>ROUND(I167*H167,2)</f>
        <v>0</v>
      </c>
      <c r="K167" s="203" t="s">
        <v>336</v>
      </c>
      <c r="L167" s="40"/>
      <c r="M167" s="208" t="s">
        <v>1</v>
      </c>
      <c r="N167" s="209" t="s">
        <v>44</v>
      </c>
      <c r="O167" s="72"/>
      <c r="P167" s="210">
        <f>O167*H167</f>
        <v>0</v>
      </c>
      <c r="Q167" s="210">
        <v>6.4000000000000005E-4</v>
      </c>
      <c r="R167" s="210">
        <f>Q167*H167</f>
        <v>1.3824000000000001E-2</v>
      </c>
      <c r="S167" s="210">
        <v>0</v>
      </c>
      <c r="T167" s="211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12" t="s">
        <v>146</v>
      </c>
      <c r="AT167" s="212" t="s">
        <v>142</v>
      </c>
      <c r="AU167" s="212" t="s">
        <v>88</v>
      </c>
      <c r="AY167" s="17" t="s">
        <v>139</v>
      </c>
      <c r="BE167" s="213">
        <f>IF(N167="základní",J167,0)</f>
        <v>0</v>
      </c>
      <c r="BF167" s="213">
        <f>IF(N167="snížená",J167,0)</f>
        <v>0</v>
      </c>
      <c r="BG167" s="213">
        <f>IF(N167="zákl. přenesená",J167,0)</f>
        <v>0</v>
      </c>
      <c r="BH167" s="213">
        <f>IF(N167="sníž. přenesená",J167,0)</f>
        <v>0</v>
      </c>
      <c r="BI167" s="213">
        <f>IF(N167="nulová",J167,0)</f>
        <v>0</v>
      </c>
      <c r="BJ167" s="17" t="s">
        <v>86</v>
      </c>
      <c r="BK167" s="213">
        <f>ROUND(I167*H167,2)</f>
        <v>0</v>
      </c>
      <c r="BL167" s="17" t="s">
        <v>146</v>
      </c>
      <c r="BM167" s="212" t="s">
        <v>830</v>
      </c>
    </row>
    <row r="168" spans="1:65" s="13" customFormat="1" ht="11.25">
      <c r="B168" s="218"/>
      <c r="C168" s="219"/>
      <c r="D168" s="214" t="s">
        <v>254</v>
      </c>
      <c r="E168" s="220" t="s">
        <v>1</v>
      </c>
      <c r="F168" s="221" t="s">
        <v>831</v>
      </c>
      <c r="G168" s="219"/>
      <c r="H168" s="222">
        <v>21.6</v>
      </c>
      <c r="I168" s="223"/>
      <c r="J168" s="219"/>
      <c r="K168" s="219"/>
      <c r="L168" s="224"/>
      <c r="M168" s="225"/>
      <c r="N168" s="226"/>
      <c r="O168" s="226"/>
      <c r="P168" s="226"/>
      <c r="Q168" s="226"/>
      <c r="R168" s="226"/>
      <c r="S168" s="226"/>
      <c r="T168" s="227"/>
      <c r="AT168" s="228" t="s">
        <v>254</v>
      </c>
      <c r="AU168" s="228" t="s">
        <v>88</v>
      </c>
      <c r="AV168" s="13" t="s">
        <v>88</v>
      </c>
      <c r="AW168" s="13" t="s">
        <v>35</v>
      </c>
      <c r="AX168" s="13" t="s">
        <v>86</v>
      </c>
      <c r="AY168" s="228" t="s">
        <v>139</v>
      </c>
    </row>
    <row r="169" spans="1:65" s="2" customFormat="1" ht="16.5" customHeight="1">
      <c r="A169" s="35"/>
      <c r="B169" s="36"/>
      <c r="C169" s="201" t="s">
        <v>188</v>
      </c>
      <c r="D169" s="201" t="s">
        <v>142</v>
      </c>
      <c r="E169" s="202" t="s">
        <v>832</v>
      </c>
      <c r="F169" s="203" t="s">
        <v>833</v>
      </c>
      <c r="G169" s="204" t="s">
        <v>199</v>
      </c>
      <c r="H169" s="205">
        <v>21.6</v>
      </c>
      <c r="I169" s="206"/>
      <c r="J169" s="207">
        <f>ROUND(I169*H169,2)</f>
        <v>0</v>
      </c>
      <c r="K169" s="203" t="s">
        <v>336</v>
      </c>
      <c r="L169" s="40"/>
      <c r="M169" s="208" t="s">
        <v>1</v>
      </c>
      <c r="N169" s="209" t="s">
        <v>44</v>
      </c>
      <c r="O169" s="72"/>
      <c r="P169" s="210">
        <f>O169*H169</f>
        <v>0</v>
      </c>
      <c r="Q169" s="210">
        <v>0</v>
      </c>
      <c r="R169" s="210">
        <f>Q169*H169</f>
        <v>0</v>
      </c>
      <c r="S169" s="210">
        <v>0</v>
      </c>
      <c r="T169" s="211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12" t="s">
        <v>146</v>
      </c>
      <c r="AT169" s="212" t="s">
        <v>142</v>
      </c>
      <c r="AU169" s="212" t="s">
        <v>88</v>
      </c>
      <c r="AY169" s="17" t="s">
        <v>139</v>
      </c>
      <c r="BE169" s="213">
        <f>IF(N169="základní",J169,0)</f>
        <v>0</v>
      </c>
      <c r="BF169" s="213">
        <f>IF(N169="snížená",J169,0)</f>
        <v>0</v>
      </c>
      <c r="BG169" s="213">
        <f>IF(N169="zákl. přenesená",J169,0)</f>
        <v>0</v>
      </c>
      <c r="BH169" s="213">
        <f>IF(N169="sníž. přenesená",J169,0)</f>
        <v>0</v>
      </c>
      <c r="BI169" s="213">
        <f>IF(N169="nulová",J169,0)</f>
        <v>0</v>
      </c>
      <c r="BJ169" s="17" t="s">
        <v>86</v>
      </c>
      <c r="BK169" s="213">
        <f>ROUND(I169*H169,2)</f>
        <v>0</v>
      </c>
      <c r="BL169" s="17" t="s">
        <v>146</v>
      </c>
      <c r="BM169" s="212" t="s">
        <v>834</v>
      </c>
    </row>
    <row r="170" spans="1:65" s="2" customFormat="1" ht="21.75" customHeight="1">
      <c r="A170" s="35"/>
      <c r="B170" s="36"/>
      <c r="C170" s="201" t="s">
        <v>192</v>
      </c>
      <c r="D170" s="201" t="s">
        <v>142</v>
      </c>
      <c r="E170" s="202" t="s">
        <v>835</v>
      </c>
      <c r="F170" s="203" t="s">
        <v>836</v>
      </c>
      <c r="G170" s="204" t="s">
        <v>230</v>
      </c>
      <c r="H170" s="205">
        <v>320</v>
      </c>
      <c r="I170" s="206"/>
      <c r="J170" s="207">
        <f>ROUND(I170*H170,2)</f>
        <v>0</v>
      </c>
      <c r="K170" s="203" t="s">
        <v>336</v>
      </c>
      <c r="L170" s="40"/>
      <c r="M170" s="208" t="s">
        <v>1</v>
      </c>
      <c r="N170" s="209" t="s">
        <v>44</v>
      </c>
      <c r="O170" s="72"/>
      <c r="P170" s="210">
        <f>O170*H170</f>
        <v>0</v>
      </c>
      <c r="Q170" s="210">
        <v>5.5000000000000003E-4</v>
      </c>
      <c r="R170" s="210">
        <f>Q170*H170</f>
        <v>0.17600000000000002</v>
      </c>
      <c r="S170" s="210">
        <v>0</v>
      </c>
      <c r="T170" s="211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2" t="s">
        <v>146</v>
      </c>
      <c r="AT170" s="212" t="s">
        <v>142</v>
      </c>
      <c r="AU170" s="212" t="s">
        <v>88</v>
      </c>
      <c r="AY170" s="17" t="s">
        <v>139</v>
      </c>
      <c r="BE170" s="213">
        <f>IF(N170="základní",J170,0)</f>
        <v>0</v>
      </c>
      <c r="BF170" s="213">
        <f>IF(N170="snížená",J170,0)</f>
        <v>0</v>
      </c>
      <c r="BG170" s="213">
        <f>IF(N170="zákl. přenesená",J170,0)</f>
        <v>0</v>
      </c>
      <c r="BH170" s="213">
        <f>IF(N170="sníž. přenesená",J170,0)</f>
        <v>0</v>
      </c>
      <c r="BI170" s="213">
        <f>IF(N170="nulová",J170,0)</f>
        <v>0</v>
      </c>
      <c r="BJ170" s="17" t="s">
        <v>86</v>
      </c>
      <c r="BK170" s="213">
        <f>ROUND(I170*H170,2)</f>
        <v>0</v>
      </c>
      <c r="BL170" s="17" t="s">
        <v>146</v>
      </c>
      <c r="BM170" s="212" t="s">
        <v>837</v>
      </c>
    </row>
    <row r="171" spans="1:65" s="13" customFormat="1" ht="11.25">
      <c r="B171" s="218"/>
      <c r="C171" s="219"/>
      <c r="D171" s="214" t="s">
        <v>254</v>
      </c>
      <c r="E171" s="220" t="s">
        <v>1</v>
      </c>
      <c r="F171" s="221" t="s">
        <v>838</v>
      </c>
      <c r="G171" s="219"/>
      <c r="H171" s="222">
        <v>320</v>
      </c>
      <c r="I171" s="223"/>
      <c r="J171" s="219"/>
      <c r="K171" s="219"/>
      <c r="L171" s="224"/>
      <c r="M171" s="225"/>
      <c r="N171" s="226"/>
      <c r="O171" s="226"/>
      <c r="P171" s="226"/>
      <c r="Q171" s="226"/>
      <c r="R171" s="226"/>
      <c r="S171" s="226"/>
      <c r="T171" s="227"/>
      <c r="AT171" s="228" t="s">
        <v>254</v>
      </c>
      <c r="AU171" s="228" t="s">
        <v>88</v>
      </c>
      <c r="AV171" s="13" t="s">
        <v>88</v>
      </c>
      <c r="AW171" s="13" t="s">
        <v>35</v>
      </c>
      <c r="AX171" s="13" t="s">
        <v>86</v>
      </c>
      <c r="AY171" s="228" t="s">
        <v>139</v>
      </c>
    </row>
    <row r="172" spans="1:65" s="2" customFormat="1" ht="16.5" customHeight="1">
      <c r="A172" s="35"/>
      <c r="B172" s="36"/>
      <c r="C172" s="201" t="s">
        <v>196</v>
      </c>
      <c r="D172" s="201" t="s">
        <v>142</v>
      </c>
      <c r="E172" s="202" t="s">
        <v>377</v>
      </c>
      <c r="F172" s="203" t="s">
        <v>378</v>
      </c>
      <c r="G172" s="204" t="s">
        <v>199</v>
      </c>
      <c r="H172" s="205">
        <v>12161</v>
      </c>
      <c r="I172" s="206"/>
      <c r="J172" s="207">
        <f>ROUND(I172*H172,2)</f>
        <v>0</v>
      </c>
      <c r="K172" s="203" t="s">
        <v>336</v>
      </c>
      <c r="L172" s="40"/>
      <c r="M172" s="208" t="s">
        <v>1</v>
      </c>
      <c r="N172" s="209" t="s">
        <v>44</v>
      </c>
      <c r="O172" s="72"/>
      <c r="P172" s="210">
        <f>O172*H172</f>
        <v>0</v>
      </c>
      <c r="Q172" s="210">
        <v>0</v>
      </c>
      <c r="R172" s="210">
        <f>Q172*H172</f>
        <v>0</v>
      </c>
      <c r="S172" s="210">
        <v>0</v>
      </c>
      <c r="T172" s="211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12" t="s">
        <v>146</v>
      </c>
      <c r="AT172" s="212" t="s">
        <v>142</v>
      </c>
      <c r="AU172" s="212" t="s">
        <v>88</v>
      </c>
      <c r="AY172" s="17" t="s">
        <v>139</v>
      </c>
      <c r="BE172" s="213">
        <f>IF(N172="základní",J172,0)</f>
        <v>0</v>
      </c>
      <c r="BF172" s="213">
        <f>IF(N172="snížená",J172,0)</f>
        <v>0</v>
      </c>
      <c r="BG172" s="213">
        <f>IF(N172="zákl. přenesená",J172,0)</f>
        <v>0</v>
      </c>
      <c r="BH172" s="213">
        <f>IF(N172="sníž. přenesená",J172,0)</f>
        <v>0</v>
      </c>
      <c r="BI172" s="213">
        <f>IF(N172="nulová",J172,0)</f>
        <v>0</v>
      </c>
      <c r="BJ172" s="17" t="s">
        <v>86</v>
      </c>
      <c r="BK172" s="213">
        <f>ROUND(I172*H172,2)</f>
        <v>0</v>
      </c>
      <c r="BL172" s="17" t="s">
        <v>146</v>
      </c>
      <c r="BM172" s="212" t="s">
        <v>839</v>
      </c>
    </row>
    <row r="173" spans="1:65" s="13" customFormat="1" ht="11.25">
      <c r="B173" s="218"/>
      <c r="C173" s="219"/>
      <c r="D173" s="214" t="s">
        <v>254</v>
      </c>
      <c r="E173" s="220" t="s">
        <v>1</v>
      </c>
      <c r="F173" s="221" t="s">
        <v>840</v>
      </c>
      <c r="G173" s="219"/>
      <c r="H173" s="222">
        <v>12161</v>
      </c>
      <c r="I173" s="223"/>
      <c r="J173" s="219"/>
      <c r="K173" s="219"/>
      <c r="L173" s="224"/>
      <c r="M173" s="225"/>
      <c r="N173" s="226"/>
      <c r="O173" s="226"/>
      <c r="P173" s="226"/>
      <c r="Q173" s="226"/>
      <c r="R173" s="226"/>
      <c r="S173" s="226"/>
      <c r="T173" s="227"/>
      <c r="AT173" s="228" t="s">
        <v>254</v>
      </c>
      <c r="AU173" s="228" t="s">
        <v>88</v>
      </c>
      <c r="AV173" s="13" t="s">
        <v>88</v>
      </c>
      <c r="AW173" s="13" t="s">
        <v>35</v>
      </c>
      <c r="AX173" s="13" t="s">
        <v>86</v>
      </c>
      <c r="AY173" s="228" t="s">
        <v>139</v>
      </c>
    </row>
    <row r="174" spans="1:65" s="2" customFormat="1" ht="16.5" customHeight="1">
      <c r="A174" s="35"/>
      <c r="B174" s="36"/>
      <c r="C174" s="246" t="s">
        <v>201</v>
      </c>
      <c r="D174" s="246" t="s">
        <v>381</v>
      </c>
      <c r="E174" s="247" t="s">
        <v>382</v>
      </c>
      <c r="F174" s="248" t="s">
        <v>383</v>
      </c>
      <c r="G174" s="249" t="s">
        <v>199</v>
      </c>
      <c r="H174" s="250">
        <v>12161</v>
      </c>
      <c r="I174" s="251"/>
      <c r="J174" s="252">
        <f>ROUND(I174*H174,2)</f>
        <v>0</v>
      </c>
      <c r="K174" s="248" t="s">
        <v>1</v>
      </c>
      <c r="L174" s="253"/>
      <c r="M174" s="254" t="s">
        <v>1</v>
      </c>
      <c r="N174" s="255" t="s">
        <v>44</v>
      </c>
      <c r="O174" s="72"/>
      <c r="P174" s="210">
        <f>O174*H174</f>
        <v>0</v>
      </c>
      <c r="Q174" s="210">
        <v>0</v>
      </c>
      <c r="R174" s="210">
        <f>Q174*H174</f>
        <v>0</v>
      </c>
      <c r="S174" s="210">
        <v>0</v>
      </c>
      <c r="T174" s="211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12" t="s">
        <v>176</v>
      </c>
      <c r="AT174" s="212" t="s">
        <v>381</v>
      </c>
      <c r="AU174" s="212" t="s">
        <v>88</v>
      </c>
      <c r="AY174" s="17" t="s">
        <v>139</v>
      </c>
      <c r="BE174" s="213">
        <f>IF(N174="základní",J174,0)</f>
        <v>0</v>
      </c>
      <c r="BF174" s="213">
        <f>IF(N174="snížená",J174,0)</f>
        <v>0</v>
      </c>
      <c r="BG174" s="213">
        <f>IF(N174="zákl. přenesená",J174,0)</f>
        <v>0</v>
      </c>
      <c r="BH174" s="213">
        <f>IF(N174="sníž. přenesená",J174,0)</f>
        <v>0</v>
      </c>
      <c r="BI174" s="213">
        <f>IF(N174="nulová",J174,0)</f>
        <v>0</v>
      </c>
      <c r="BJ174" s="17" t="s">
        <v>86</v>
      </c>
      <c r="BK174" s="213">
        <f>ROUND(I174*H174,2)</f>
        <v>0</v>
      </c>
      <c r="BL174" s="17" t="s">
        <v>146</v>
      </c>
      <c r="BM174" s="212" t="s">
        <v>841</v>
      </c>
    </row>
    <row r="175" spans="1:65" s="2" customFormat="1" ht="16.5" customHeight="1">
      <c r="A175" s="35"/>
      <c r="B175" s="36"/>
      <c r="C175" s="201" t="s">
        <v>206</v>
      </c>
      <c r="D175" s="201" t="s">
        <v>142</v>
      </c>
      <c r="E175" s="202" t="s">
        <v>385</v>
      </c>
      <c r="F175" s="203" t="s">
        <v>386</v>
      </c>
      <c r="G175" s="204" t="s">
        <v>199</v>
      </c>
      <c r="H175" s="205">
        <v>3505</v>
      </c>
      <c r="I175" s="206"/>
      <c r="J175" s="207">
        <f>ROUND(I175*H175,2)</f>
        <v>0</v>
      </c>
      <c r="K175" s="203" t="s">
        <v>336</v>
      </c>
      <c r="L175" s="40"/>
      <c r="M175" s="208" t="s">
        <v>1</v>
      </c>
      <c r="N175" s="209" t="s">
        <v>44</v>
      </c>
      <c r="O175" s="72"/>
      <c r="P175" s="210">
        <f>O175*H175</f>
        <v>0</v>
      </c>
      <c r="Q175" s="210">
        <v>0</v>
      </c>
      <c r="R175" s="210">
        <f>Q175*H175</f>
        <v>0</v>
      </c>
      <c r="S175" s="210">
        <v>0</v>
      </c>
      <c r="T175" s="211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12" t="s">
        <v>146</v>
      </c>
      <c r="AT175" s="212" t="s">
        <v>142</v>
      </c>
      <c r="AU175" s="212" t="s">
        <v>88</v>
      </c>
      <c r="AY175" s="17" t="s">
        <v>139</v>
      </c>
      <c r="BE175" s="213">
        <f>IF(N175="základní",J175,0)</f>
        <v>0</v>
      </c>
      <c r="BF175" s="213">
        <f>IF(N175="snížená",J175,0)</f>
        <v>0</v>
      </c>
      <c r="BG175" s="213">
        <f>IF(N175="zákl. přenesená",J175,0)</f>
        <v>0</v>
      </c>
      <c r="BH175" s="213">
        <f>IF(N175="sníž. přenesená",J175,0)</f>
        <v>0</v>
      </c>
      <c r="BI175" s="213">
        <f>IF(N175="nulová",J175,0)</f>
        <v>0</v>
      </c>
      <c r="BJ175" s="17" t="s">
        <v>86</v>
      </c>
      <c r="BK175" s="213">
        <f>ROUND(I175*H175,2)</f>
        <v>0</v>
      </c>
      <c r="BL175" s="17" t="s">
        <v>146</v>
      </c>
      <c r="BM175" s="212" t="s">
        <v>842</v>
      </c>
    </row>
    <row r="176" spans="1:65" s="2" customFormat="1" ht="19.5">
      <c r="A176" s="35"/>
      <c r="B176" s="36"/>
      <c r="C176" s="37"/>
      <c r="D176" s="214" t="s">
        <v>148</v>
      </c>
      <c r="E176" s="37"/>
      <c r="F176" s="215" t="s">
        <v>388</v>
      </c>
      <c r="G176" s="37"/>
      <c r="H176" s="37"/>
      <c r="I176" s="169"/>
      <c r="J176" s="37"/>
      <c r="K176" s="37"/>
      <c r="L176" s="40"/>
      <c r="M176" s="216"/>
      <c r="N176" s="217"/>
      <c r="O176" s="72"/>
      <c r="P176" s="72"/>
      <c r="Q176" s="72"/>
      <c r="R176" s="72"/>
      <c r="S176" s="72"/>
      <c r="T176" s="73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7" t="s">
        <v>148</v>
      </c>
      <c r="AU176" s="17" t="s">
        <v>88</v>
      </c>
    </row>
    <row r="177" spans="1:65" s="2" customFormat="1" ht="21.75" customHeight="1">
      <c r="A177" s="35"/>
      <c r="B177" s="36"/>
      <c r="C177" s="201" t="s">
        <v>8</v>
      </c>
      <c r="D177" s="201" t="s">
        <v>142</v>
      </c>
      <c r="E177" s="202" t="s">
        <v>389</v>
      </c>
      <c r="F177" s="203" t="s">
        <v>390</v>
      </c>
      <c r="G177" s="204" t="s">
        <v>369</v>
      </c>
      <c r="H177" s="205">
        <v>4863.71</v>
      </c>
      <c r="I177" s="206"/>
      <c r="J177" s="207">
        <f>ROUND(I177*H177,2)</f>
        <v>0</v>
      </c>
      <c r="K177" s="203" t="s">
        <v>336</v>
      </c>
      <c r="L177" s="40"/>
      <c r="M177" s="208" t="s">
        <v>1</v>
      </c>
      <c r="N177" s="209" t="s">
        <v>44</v>
      </c>
      <c r="O177" s="72"/>
      <c r="P177" s="210">
        <f>O177*H177</f>
        <v>0</v>
      </c>
      <c r="Q177" s="210">
        <v>0</v>
      </c>
      <c r="R177" s="210">
        <f>Q177*H177</f>
        <v>0</v>
      </c>
      <c r="S177" s="210">
        <v>0</v>
      </c>
      <c r="T177" s="211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12" t="s">
        <v>146</v>
      </c>
      <c r="AT177" s="212" t="s">
        <v>142</v>
      </c>
      <c r="AU177" s="212" t="s">
        <v>88</v>
      </c>
      <c r="AY177" s="17" t="s">
        <v>139</v>
      </c>
      <c r="BE177" s="213">
        <f>IF(N177="základní",J177,0)</f>
        <v>0</v>
      </c>
      <c r="BF177" s="213">
        <f>IF(N177="snížená",J177,0)</f>
        <v>0</v>
      </c>
      <c r="BG177" s="213">
        <f>IF(N177="zákl. přenesená",J177,0)</f>
        <v>0</v>
      </c>
      <c r="BH177" s="213">
        <f>IF(N177="sníž. přenesená",J177,0)</f>
        <v>0</v>
      </c>
      <c r="BI177" s="213">
        <f>IF(N177="nulová",J177,0)</f>
        <v>0</v>
      </c>
      <c r="BJ177" s="17" t="s">
        <v>86</v>
      </c>
      <c r="BK177" s="213">
        <f>ROUND(I177*H177,2)</f>
        <v>0</v>
      </c>
      <c r="BL177" s="17" t="s">
        <v>146</v>
      </c>
      <c r="BM177" s="212" t="s">
        <v>843</v>
      </c>
    </row>
    <row r="178" spans="1:65" s="13" customFormat="1" ht="11.25">
      <c r="B178" s="218"/>
      <c r="C178" s="219"/>
      <c r="D178" s="214" t="s">
        <v>254</v>
      </c>
      <c r="E178" s="220" t="s">
        <v>1</v>
      </c>
      <c r="F178" s="221" t="s">
        <v>844</v>
      </c>
      <c r="G178" s="219"/>
      <c r="H178" s="222">
        <v>2327.9</v>
      </c>
      <c r="I178" s="223"/>
      <c r="J178" s="219"/>
      <c r="K178" s="219"/>
      <c r="L178" s="224"/>
      <c r="M178" s="225"/>
      <c r="N178" s="226"/>
      <c r="O178" s="226"/>
      <c r="P178" s="226"/>
      <c r="Q178" s="226"/>
      <c r="R178" s="226"/>
      <c r="S178" s="226"/>
      <c r="T178" s="227"/>
      <c r="AT178" s="228" t="s">
        <v>254</v>
      </c>
      <c r="AU178" s="228" t="s">
        <v>88</v>
      </c>
      <c r="AV178" s="13" t="s">
        <v>88</v>
      </c>
      <c r="AW178" s="13" t="s">
        <v>35</v>
      </c>
      <c r="AX178" s="13" t="s">
        <v>79</v>
      </c>
      <c r="AY178" s="228" t="s">
        <v>139</v>
      </c>
    </row>
    <row r="179" spans="1:65" s="15" customFormat="1" ht="11.25">
      <c r="B179" s="256"/>
      <c r="C179" s="257"/>
      <c r="D179" s="214" t="s">
        <v>254</v>
      </c>
      <c r="E179" s="258" t="s">
        <v>1</v>
      </c>
      <c r="F179" s="259" t="s">
        <v>393</v>
      </c>
      <c r="G179" s="257"/>
      <c r="H179" s="260">
        <v>2327.9</v>
      </c>
      <c r="I179" s="261"/>
      <c r="J179" s="257"/>
      <c r="K179" s="257"/>
      <c r="L179" s="262"/>
      <c r="M179" s="263"/>
      <c r="N179" s="264"/>
      <c r="O179" s="264"/>
      <c r="P179" s="264"/>
      <c r="Q179" s="264"/>
      <c r="R179" s="264"/>
      <c r="S179" s="264"/>
      <c r="T179" s="265"/>
      <c r="AT179" s="266" t="s">
        <v>254</v>
      </c>
      <c r="AU179" s="266" t="s">
        <v>88</v>
      </c>
      <c r="AV179" s="15" t="s">
        <v>154</v>
      </c>
      <c r="AW179" s="15" t="s">
        <v>35</v>
      </c>
      <c r="AX179" s="15" t="s">
        <v>79</v>
      </c>
      <c r="AY179" s="266" t="s">
        <v>139</v>
      </c>
    </row>
    <row r="180" spans="1:65" s="13" customFormat="1" ht="11.25">
      <c r="B180" s="218"/>
      <c r="C180" s="219"/>
      <c r="D180" s="214" t="s">
        <v>254</v>
      </c>
      <c r="E180" s="220" t="s">
        <v>1</v>
      </c>
      <c r="F180" s="221" t="s">
        <v>845</v>
      </c>
      <c r="G180" s="219"/>
      <c r="H180" s="222">
        <v>121</v>
      </c>
      <c r="I180" s="223"/>
      <c r="J180" s="219"/>
      <c r="K180" s="219"/>
      <c r="L180" s="224"/>
      <c r="M180" s="225"/>
      <c r="N180" s="226"/>
      <c r="O180" s="226"/>
      <c r="P180" s="226"/>
      <c r="Q180" s="226"/>
      <c r="R180" s="226"/>
      <c r="S180" s="226"/>
      <c r="T180" s="227"/>
      <c r="AT180" s="228" t="s">
        <v>254</v>
      </c>
      <c r="AU180" s="228" t="s">
        <v>88</v>
      </c>
      <c r="AV180" s="13" t="s">
        <v>88</v>
      </c>
      <c r="AW180" s="13" t="s">
        <v>35</v>
      </c>
      <c r="AX180" s="13" t="s">
        <v>79</v>
      </c>
      <c r="AY180" s="228" t="s">
        <v>139</v>
      </c>
    </row>
    <row r="181" spans="1:65" s="13" customFormat="1" ht="11.25">
      <c r="B181" s="218"/>
      <c r="C181" s="219"/>
      <c r="D181" s="214" t="s">
        <v>254</v>
      </c>
      <c r="E181" s="220" t="s">
        <v>1</v>
      </c>
      <c r="F181" s="221" t="s">
        <v>846</v>
      </c>
      <c r="G181" s="219"/>
      <c r="H181" s="222">
        <v>1843</v>
      </c>
      <c r="I181" s="223"/>
      <c r="J181" s="219"/>
      <c r="K181" s="219"/>
      <c r="L181" s="224"/>
      <c r="M181" s="225"/>
      <c r="N181" s="226"/>
      <c r="O181" s="226"/>
      <c r="P181" s="226"/>
      <c r="Q181" s="226"/>
      <c r="R181" s="226"/>
      <c r="S181" s="226"/>
      <c r="T181" s="227"/>
      <c r="AT181" s="228" t="s">
        <v>254</v>
      </c>
      <c r="AU181" s="228" t="s">
        <v>88</v>
      </c>
      <c r="AV181" s="13" t="s">
        <v>88</v>
      </c>
      <c r="AW181" s="13" t="s">
        <v>35</v>
      </c>
      <c r="AX181" s="13" t="s">
        <v>79</v>
      </c>
      <c r="AY181" s="228" t="s">
        <v>139</v>
      </c>
    </row>
    <row r="182" spans="1:65" s="13" customFormat="1" ht="11.25">
      <c r="B182" s="218"/>
      <c r="C182" s="219"/>
      <c r="D182" s="214" t="s">
        <v>254</v>
      </c>
      <c r="E182" s="220" t="s">
        <v>1</v>
      </c>
      <c r="F182" s="221" t="s">
        <v>847</v>
      </c>
      <c r="G182" s="219"/>
      <c r="H182" s="222">
        <v>484.91</v>
      </c>
      <c r="I182" s="223"/>
      <c r="J182" s="219"/>
      <c r="K182" s="219"/>
      <c r="L182" s="224"/>
      <c r="M182" s="225"/>
      <c r="N182" s="226"/>
      <c r="O182" s="226"/>
      <c r="P182" s="226"/>
      <c r="Q182" s="226"/>
      <c r="R182" s="226"/>
      <c r="S182" s="226"/>
      <c r="T182" s="227"/>
      <c r="AT182" s="228" t="s">
        <v>254</v>
      </c>
      <c r="AU182" s="228" t="s">
        <v>88</v>
      </c>
      <c r="AV182" s="13" t="s">
        <v>88</v>
      </c>
      <c r="AW182" s="13" t="s">
        <v>35</v>
      </c>
      <c r="AX182" s="13" t="s">
        <v>79</v>
      </c>
      <c r="AY182" s="228" t="s">
        <v>139</v>
      </c>
    </row>
    <row r="183" spans="1:65" s="13" customFormat="1" ht="11.25">
      <c r="B183" s="218"/>
      <c r="C183" s="219"/>
      <c r="D183" s="214" t="s">
        <v>254</v>
      </c>
      <c r="E183" s="220" t="s">
        <v>1</v>
      </c>
      <c r="F183" s="221" t="s">
        <v>848</v>
      </c>
      <c r="G183" s="219"/>
      <c r="H183" s="222">
        <v>86.9</v>
      </c>
      <c r="I183" s="223"/>
      <c r="J183" s="219"/>
      <c r="K183" s="219"/>
      <c r="L183" s="224"/>
      <c r="M183" s="225"/>
      <c r="N183" s="226"/>
      <c r="O183" s="226"/>
      <c r="P183" s="226"/>
      <c r="Q183" s="226"/>
      <c r="R183" s="226"/>
      <c r="S183" s="226"/>
      <c r="T183" s="227"/>
      <c r="AT183" s="228" t="s">
        <v>254</v>
      </c>
      <c r="AU183" s="228" t="s">
        <v>88</v>
      </c>
      <c r="AV183" s="13" t="s">
        <v>88</v>
      </c>
      <c r="AW183" s="13" t="s">
        <v>35</v>
      </c>
      <c r="AX183" s="13" t="s">
        <v>79</v>
      </c>
      <c r="AY183" s="228" t="s">
        <v>139</v>
      </c>
    </row>
    <row r="184" spans="1:65" s="15" customFormat="1" ht="11.25">
      <c r="B184" s="256"/>
      <c r="C184" s="257"/>
      <c r="D184" s="214" t="s">
        <v>254</v>
      </c>
      <c r="E184" s="258" t="s">
        <v>315</v>
      </c>
      <c r="F184" s="259" t="s">
        <v>393</v>
      </c>
      <c r="G184" s="257"/>
      <c r="H184" s="260">
        <v>2535.81</v>
      </c>
      <c r="I184" s="261"/>
      <c r="J184" s="257"/>
      <c r="K184" s="257"/>
      <c r="L184" s="262"/>
      <c r="M184" s="263"/>
      <c r="N184" s="264"/>
      <c r="O184" s="264"/>
      <c r="P184" s="264"/>
      <c r="Q184" s="264"/>
      <c r="R184" s="264"/>
      <c r="S184" s="264"/>
      <c r="T184" s="265"/>
      <c r="AT184" s="266" t="s">
        <v>254</v>
      </c>
      <c r="AU184" s="266" t="s">
        <v>88</v>
      </c>
      <c r="AV184" s="15" t="s">
        <v>154</v>
      </c>
      <c r="AW184" s="15" t="s">
        <v>35</v>
      </c>
      <c r="AX184" s="15" t="s">
        <v>79</v>
      </c>
      <c r="AY184" s="266" t="s">
        <v>139</v>
      </c>
    </row>
    <row r="185" spans="1:65" s="14" customFormat="1" ht="11.25">
      <c r="B185" s="235"/>
      <c r="C185" s="236"/>
      <c r="D185" s="214" t="s">
        <v>254</v>
      </c>
      <c r="E185" s="237" t="s">
        <v>1</v>
      </c>
      <c r="F185" s="238" t="s">
        <v>349</v>
      </c>
      <c r="G185" s="236"/>
      <c r="H185" s="239">
        <v>4863.71</v>
      </c>
      <c r="I185" s="240"/>
      <c r="J185" s="236"/>
      <c r="K185" s="236"/>
      <c r="L185" s="241"/>
      <c r="M185" s="242"/>
      <c r="N185" s="243"/>
      <c r="O185" s="243"/>
      <c r="P185" s="243"/>
      <c r="Q185" s="243"/>
      <c r="R185" s="243"/>
      <c r="S185" s="243"/>
      <c r="T185" s="244"/>
      <c r="AT185" s="245" t="s">
        <v>254</v>
      </c>
      <c r="AU185" s="245" t="s">
        <v>88</v>
      </c>
      <c r="AV185" s="14" t="s">
        <v>146</v>
      </c>
      <c r="AW185" s="14" t="s">
        <v>35</v>
      </c>
      <c r="AX185" s="14" t="s">
        <v>86</v>
      </c>
      <c r="AY185" s="245" t="s">
        <v>139</v>
      </c>
    </row>
    <row r="186" spans="1:65" s="2" customFormat="1" ht="16.5" customHeight="1">
      <c r="A186" s="35"/>
      <c r="B186" s="36"/>
      <c r="C186" s="201" t="s">
        <v>215</v>
      </c>
      <c r="D186" s="201" t="s">
        <v>142</v>
      </c>
      <c r="E186" s="202" t="s">
        <v>397</v>
      </c>
      <c r="F186" s="203" t="s">
        <v>398</v>
      </c>
      <c r="G186" s="204" t="s">
        <v>369</v>
      </c>
      <c r="H186" s="205">
        <v>2535.81</v>
      </c>
      <c r="I186" s="206"/>
      <c r="J186" s="207">
        <f>ROUND(I186*H186,2)</f>
        <v>0</v>
      </c>
      <c r="K186" s="203" t="s">
        <v>336</v>
      </c>
      <c r="L186" s="40"/>
      <c r="M186" s="208" t="s">
        <v>1</v>
      </c>
      <c r="N186" s="209" t="s">
        <v>44</v>
      </c>
      <c r="O186" s="72"/>
      <c r="P186" s="210">
        <f>O186*H186</f>
        <v>0</v>
      </c>
      <c r="Q186" s="210">
        <v>0</v>
      </c>
      <c r="R186" s="210">
        <f>Q186*H186</f>
        <v>0</v>
      </c>
      <c r="S186" s="210">
        <v>0</v>
      </c>
      <c r="T186" s="211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12" t="s">
        <v>146</v>
      </c>
      <c r="AT186" s="212" t="s">
        <v>142</v>
      </c>
      <c r="AU186" s="212" t="s">
        <v>88</v>
      </c>
      <c r="AY186" s="17" t="s">
        <v>139</v>
      </c>
      <c r="BE186" s="213">
        <f>IF(N186="základní",J186,0)</f>
        <v>0</v>
      </c>
      <c r="BF186" s="213">
        <f>IF(N186="snížená",J186,0)</f>
        <v>0</v>
      </c>
      <c r="BG186" s="213">
        <f>IF(N186="zákl. přenesená",J186,0)</f>
        <v>0</v>
      </c>
      <c r="BH186" s="213">
        <f>IF(N186="sníž. přenesená",J186,0)</f>
        <v>0</v>
      </c>
      <c r="BI186" s="213">
        <f>IF(N186="nulová",J186,0)</f>
        <v>0</v>
      </c>
      <c r="BJ186" s="17" t="s">
        <v>86</v>
      </c>
      <c r="BK186" s="213">
        <f>ROUND(I186*H186,2)</f>
        <v>0</v>
      </c>
      <c r="BL186" s="17" t="s">
        <v>146</v>
      </c>
      <c r="BM186" s="212" t="s">
        <v>849</v>
      </c>
    </row>
    <row r="187" spans="1:65" s="13" customFormat="1" ht="11.25">
      <c r="B187" s="218"/>
      <c r="C187" s="219"/>
      <c r="D187" s="214" t="s">
        <v>254</v>
      </c>
      <c r="E187" s="220" t="s">
        <v>1</v>
      </c>
      <c r="F187" s="221" t="s">
        <v>315</v>
      </c>
      <c r="G187" s="219"/>
      <c r="H187" s="222">
        <v>2535.81</v>
      </c>
      <c r="I187" s="223"/>
      <c r="J187" s="219"/>
      <c r="K187" s="219"/>
      <c r="L187" s="224"/>
      <c r="M187" s="225"/>
      <c r="N187" s="226"/>
      <c r="O187" s="226"/>
      <c r="P187" s="226"/>
      <c r="Q187" s="226"/>
      <c r="R187" s="226"/>
      <c r="S187" s="226"/>
      <c r="T187" s="227"/>
      <c r="AT187" s="228" t="s">
        <v>254</v>
      </c>
      <c r="AU187" s="228" t="s">
        <v>88</v>
      </c>
      <c r="AV187" s="13" t="s">
        <v>88</v>
      </c>
      <c r="AW187" s="13" t="s">
        <v>35</v>
      </c>
      <c r="AX187" s="13" t="s">
        <v>86</v>
      </c>
      <c r="AY187" s="228" t="s">
        <v>139</v>
      </c>
    </row>
    <row r="188" spans="1:65" s="2" customFormat="1" ht="16.5" customHeight="1">
      <c r="A188" s="35"/>
      <c r="B188" s="36"/>
      <c r="C188" s="201" t="s">
        <v>219</v>
      </c>
      <c r="D188" s="201" t="s">
        <v>142</v>
      </c>
      <c r="E188" s="202" t="s">
        <v>400</v>
      </c>
      <c r="F188" s="203" t="s">
        <v>401</v>
      </c>
      <c r="G188" s="204" t="s">
        <v>369</v>
      </c>
      <c r="H188" s="205">
        <v>1843</v>
      </c>
      <c r="I188" s="206"/>
      <c r="J188" s="207">
        <f>ROUND(I188*H188,2)</f>
        <v>0</v>
      </c>
      <c r="K188" s="203" t="s">
        <v>336</v>
      </c>
      <c r="L188" s="40"/>
      <c r="M188" s="208" t="s">
        <v>1</v>
      </c>
      <c r="N188" s="209" t="s">
        <v>44</v>
      </c>
      <c r="O188" s="72"/>
      <c r="P188" s="210">
        <f>O188*H188</f>
        <v>0</v>
      </c>
      <c r="Q188" s="210">
        <v>0</v>
      </c>
      <c r="R188" s="210">
        <f>Q188*H188</f>
        <v>0</v>
      </c>
      <c r="S188" s="210">
        <v>0</v>
      </c>
      <c r="T188" s="211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12" t="s">
        <v>146</v>
      </c>
      <c r="AT188" s="212" t="s">
        <v>142</v>
      </c>
      <c r="AU188" s="212" t="s">
        <v>88</v>
      </c>
      <c r="AY188" s="17" t="s">
        <v>139</v>
      </c>
      <c r="BE188" s="213">
        <f>IF(N188="základní",J188,0)</f>
        <v>0</v>
      </c>
      <c r="BF188" s="213">
        <f>IF(N188="snížená",J188,0)</f>
        <v>0</v>
      </c>
      <c r="BG188" s="213">
        <f>IF(N188="zákl. přenesená",J188,0)</f>
        <v>0</v>
      </c>
      <c r="BH188" s="213">
        <f>IF(N188="sníž. přenesená",J188,0)</f>
        <v>0</v>
      </c>
      <c r="BI188" s="213">
        <f>IF(N188="nulová",J188,0)</f>
        <v>0</v>
      </c>
      <c r="BJ188" s="17" t="s">
        <v>86</v>
      </c>
      <c r="BK188" s="213">
        <f>ROUND(I188*H188,2)</f>
        <v>0</v>
      </c>
      <c r="BL188" s="17" t="s">
        <v>146</v>
      </c>
      <c r="BM188" s="212" t="s">
        <v>850</v>
      </c>
    </row>
    <row r="189" spans="1:65" s="13" customFormat="1" ht="11.25">
      <c r="B189" s="218"/>
      <c r="C189" s="219"/>
      <c r="D189" s="214" t="s">
        <v>254</v>
      </c>
      <c r="E189" s="220" t="s">
        <v>1</v>
      </c>
      <c r="F189" s="221" t="s">
        <v>846</v>
      </c>
      <c r="G189" s="219"/>
      <c r="H189" s="222">
        <v>1843</v>
      </c>
      <c r="I189" s="223"/>
      <c r="J189" s="219"/>
      <c r="K189" s="219"/>
      <c r="L189" s="224"/>
      <c r="M189" s="225"/>
      <c r="N189" s="226"/>
      <c r="O189" s="226"/>
      <c r="P189" s="226"/>
      <c r="Q189" s="226"/>
      <c r="R189" s="226"/>
      <c r="S189" s="226"/>
      <c r="T189" s="227"/>
      <c r="AT189" s="228" t="s">
        <v>254</v>
      </c>
      <c r="AU189" s="228" t="s">
        <v>88</v>
      </c>
      <c r="AV189" s="13" t="s">
        <v>88</v>
      </c>
      <c r="AW189" s="13" t="s">
        <v>35</v>
      </c>
      <c r="AX189" s="13" t="s">
        <v>86</v>
      </c>
      <c r="AY189" s="228" t="s">
        <v>139</v>
      </c>
    </row>
    <row r="190" spans="1:65" s="2" customFormat="1" ht="16.5" customHeight="1">
      <c r="A190" s="35"/>
      <c r="B190" s="36"/>
      <c r="C190" s="201" t="s">
        <v>223</v>
      </c>
      <c r="D190" s="201" t="s">
        <v>142</v>
      </c>
      <c r="E190" s="202" t="s">
        <v>404</v>
      </c>
      <c r="F190" s="203" t="s">
        <v>405</v>
      </c>
      <c r="G190" s="204" t="s">
        <v>369</v>
      </c>
      <c r="H190" s="205">
        <v>3423.05</v>
      </c>
      <c r="I190" s="206"/>
      <c r="J190" s="207">
        <f>ROUND(I190*H190,2)</f>
        <v>0</v>
      </c>
      <c r="K190" s="203" t="s">
        <v>336</v>
      </c>
      <c r="L190" s="40"/>
      <c r="M190" s="208" t="s">
        <v>1</v>
      </c>
      <c r="N190" s="209" t="s">
        <v>44</v>
      </c>
      <c r="O190" s="72"/>
      <c r="P190" s="210">
        <f>O190*H190</f>
        <v>0</v>
      </c>
      <c r="Q190" s="210">
        <v>0</v>
      </c>
      <c r="R190" s="210">
        <f>Q190*H190</f>
        <v>0</v>
      </c>
      <c r="S190" s="210">
        <v>0</v>
      </c>
      <c r="T190" s="211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12" t="s">
        <v>146</v>
      </c>
      <c r="AT190" s="212" t="s">
        <v>142</v>
      </c>
      <c r="AU190" s="212" t="s">
        <v>88</v>
      </c>
      <c r="AY190" s="17" t="s">
        <v>139</v>
      </c>
      <c r="BE190" s="213">
        <f>IF(N190="základní",J190,0)</f>
        <v>0</v>
      </c>
      <c r="BF190" s="213">
        <f>IF(N190="snížená",J190,0)</f>
        <v>0</v>
      </c>
      <c r="BG190" s="213">
        <f>IF(N190="zákl. přenesená",J190,0)</f>
        <v>0</v>
      </c>
      <c r="BH190" s="213">
        <f>IF(N190="sníž. přenesená",J190,0)</f>
        <v>0</v>
      </c>
      <c r="BI190" s="213">
        <f>IF(N190="nulová",J190,0)</f>
        <v>0</v>
      </c>
      <c r="BJ190" s="17" t="s">
        <v>86</v>
      </c>
      <c r="BK190" s="213">
        <f>ROUND(I190*H190,2)</f>
        <v>0</v>
      </c>
      <c r="BL190" s="17" t="s">
        <v>146</v>
      </c>
      <c r="BM190" s="212" t="s">
        <v>851</v>
      </c>
    </row>
    <row r="191" spans="1:65" s="13" customFormat="1" ht="11.25">
      <c r="B191" s="218"/>
      <c r="C191" s="219"/>
      <c r="D191" s="214" t="s">
        <v>254</v>
      </c>
      <c r="E191" s="220" t="s">
        <v>1</v>
      </c>
      <c r="F191" s="221" t="s">
        <v>852</v>
      </c>
      <c r="G191" s="219"/>
      <c r="H191" s="222">
        <v>1543.15</v>
      </c>
      <c r="I191" s="223"/>
      <c r="J191" s="219"/>
      <c r="K191" s="219"/>
      <c r="L191" s="224"/>
      <c r="M191" s="225"/>
      <c r="N191" s="226"/>
      <c r="O191" s="226"/>
      <c r="P191" s="226"/>
      <c r="Q191" s="226"/>
      <c r="R191" s="226"/>
      <c r="S191" s="226"/>
      <c r="T191" s="227"/>
      <c r="AT191" s="228" t="s">
        <v>254</v>
      </c>
      <c r="AU191" s="228" t="s">
        <v>88</v>
      </c>
      <c r="AV191" s="13" t="s">
        <v>88</v>
      </c>
      <c r="AW191" s="13" t="s">
        <v>35</v>
      </c>
      <c r="AX191" s="13" t="s">
        <v>79</v>
      </c>
      <c r="AY191" s="228" t="s">
        <v>139</v>
      </c>
    </row>
    <row r="192" spans="1:65" s="13" customFormat="1" ht="11.25">
      <c r="B192" s="218"/>
      <c r="C192" s="219"/>
      <c r="D192" s="214" t="s">
        <v>254</v>
      </c>
      <c r="E192" s="220" t="s">
        <v>1</v>
      </c>
      <c r="F192" s="221" t="s">
        <v>853</v>
      </c>
      <c r="G192" s="219"/>
      <c r="H192" s="222">
        <v>1672</v>
      </c>
      <c r="I192" s="223"/>
      <c r="J192" s="219"/>
      <c r="K192" s="219"/>
      <c r="L192" s="224"/>
      <c r="M192" s="225"/>
      <c r="N192" s="226"/>
      <c r="O192" s="226"/>
      <c r="P192" s="226"/>
      <c r="Q192" s="226"/>
      <c r="R192" s="226"/>
      <c r="S192" s="226"/>
      <c r="T192" s="227"/>
      <c r="AT192" s="228" t="s">
        <v>254</v>
      </c>
      <c r="AU192" s="228" t="s">
        <v>88</v>
      </c>
      <c r="AV192" s="13" t="s">
        <v>88</v>
      </c>
      <c r="AW192" s="13" t="s">
        <v>35</v>
      </c>
      <c r="AX192" s="13" t="s">
        <v>79</v>
      </c>
      <c r="AY192" s="228" t="s">
        <v>139</v>
      </c>
    </row>
    <row r="193" spans="1:65" s="13" customFormat="1" ht="11.25">
      <c r="B193" s="218"/>
      <c r="C193" s="219"/>
      <c r="D193" s="214" t="s">
        <v>254</v>
      </c>
      <c r="E193" s="220" t="s">
        <v>1</v>
      </c>
      <c r="F193" s="221" t="s">
        <v>845</v>
      </c>
      <c r="G193" s="219"/>
      <c r="H193" s="222">
        <v>121</v>
      </c>
      <c r="I193" s="223"/>
      <c r="J193" s="219"/>
      <c r="K193" s="219"/>
      <c r="L193" s="224"/>
      <c r="M193" s="225"/>
      <c r="N193" s="226"/>
      <c r="O193" s="226"/>
      <c r="P193" s="226"/>
      <c r="Q193" s="226"/>
      <c r="R193" s="226"/>
      <c r="S193" s="226"/>
      <c r="T193" s="227"/>
      <c r="AT193" s="228" t="s">
        <v>254</v>
      </c>
      <c r="AU193" s="228" t="s">
        <v>88</v>
      </c>
      <c r="AV193" s="13" t="s">
        <v>88</v>
      </c>
      <c r="AW193" s="13" t="s">
        <v>35</v>
      </c>
      <c r="AX193" s="13" t="s">
        <v>79</v>
      </c>
      <c r="AY193" s="228" t="s">
        <v>139</v>
      </c>
    </row>
    <row r="194" spans="1:65" s="13" customFormat="1" ht="11.25">
      <c r="B194" s="218"/>
      <c r="C194" s="219"/>
      <c r="D194" s="214" t="s">
        <v>254</v>
      </c>
      <c r="E194" s="220" t="s">
        <v>1</v>
      </c>
      <c r="F194" s="221" t="s">
        <v>848</v>
      </c>
      <c r="G194" s="219"/>
      <c r="H194" s="222">
        <v>86.9</v>
      </c>
      <c r="I194" s="223"/>
      <c r="J194" s="219"/>
      <c r="K194" s="219"/>
      <c r="L194" s="224"/>
      <c r="M194" s="225"/>
      <c r="N194" s="226"/>
      <c r="O194" s="226"/>
      <c r="P194" s="226"/>
      <c r="Q194" s="226"/>
      <c r="R194" s="226"/>
      <c r="S194" s="226"/>
      <c r="T194" s="227"/>
      <c r="AT194" s="228" t="s">
        <v>254</v>
      </c>
      <c r="AU194" s="228" t="s">
        <v>88</v>
      </c>
      <c r="AV194" s="13" t="s">
        <v>88</v>
      </c>
      <c r="AW194" s="13" t="s">
        <v>35</v>
      </c>
      <c r="AX194" s="13" t="s">
        <v>79</v>
      </c>
      <c r="AY194" s="228" t="s">
        <v>139</v>
      </c>
    </row>
    <row r="195" spans="1:65" s="14" customFormat="1" ht="11.25">
      <c r="B195" s="235"/>
      <c r="C195" s="236"/>
      <c r="D195" s="214" t="s">
        <v>254</v>
      </c>
      <c r="E195" s="237" t="s">
        <v>1</v>
      </c>
      <c r="F195" s="238" t="s">
        <v>349</v>
      </c>
      <c r="G195" s="236"/>
      <c r="H195" s="239">
        <v>3423.05</v>
      </c>
      <c r="I195" s="240"/>
      <c r="J195" s="236"/>
      <c r="K195" s="236"/>
      <c r="L195" s="241"/>
      <c r="M195" s="242"/>
      <c r="N195" s="243"/>
      <c r="O195" s="243"/>
      <c r="P195" s="243"/>
      <c r="Q195" s="243"/>
      <c r="R195" s="243"/>
      <c r="S195" s="243"/>
      <c r="T195" s="244"/>
      <c r="AT195" s="245" t="s">
        <v>254</v>
      </c>
      <c r="AU195" s="245" t="s">
        <v>88</v>
      </c>
      <c r="AV195" s="14" t="s">
        <v>146</v>
      </c>
      <c r="AW195" s="14" t="s">
        <v>35</v>
      </c>
      <c r="AX195" s="14" t="s">
        <v>86</v>
      </c>
      <c r="AY195" s="245" t="s">
        <v>139</v>
      </c>
    </row>
    <row r="196" spans="1:65" s="2" customFormat="1" ht="16.5" customHeight="1">
      <c r="A196" s="35"/>
      <c r="B196" s="36"/>
      <c r="C196" s="246" t="s">
        <v>227</v>
      </c>
      <c r="D196" s="246" t="s">
        <v>381</v>
      </c>
      <c r="E196" s="247" t="s">
        <v>411</v>
      </c>
      <c r="F196" s="248" t="s">
        <v>412</v>
      </c>
      <c r="G196" s="249" t="s">
        <v>413</v>
      </c>
      <c r="H196" s="250">
        <v>3086.3</v>
      </c>
      <c r="I196" s="251"/>
      <c r="J196" s="252">
        <f>ROUND(I196*H196,2)</f>
        <v>0</v>
      </c>
      <c r="K196" s="248" t="s">
        <v>336</v>
      </c>
      <c r="L196" s="253"/>
      <c r="M196" s="254" t="s">
        <v>1</v>
      </c>
      <c r="N196" s="255" t="s">
        <v>44</v>
      </c>
      <c r="O196" s="72"/>
      <c r="P196" s="210">
        <f>O196*H196</f>
        <v>0</v>
      </c>
      <c r="Q196" s="210">
        <v>0</v>
      </c>
      <c r="R196" s="210">
        <f>Q196*H196</f>
        <v>0</v>
      </c>
      <c r="S196" s="210">
        <v>0</v>
      </c>
      <c r="T196" s="211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12" t="s">
        <v>176</v>
      </c>
      <c r="AT196" s="212" t="s">
        <v>381</v>
      </c>
      <c r="AU196" s="212" t="s">
        <v>88</v>
      </c>
      <c r="AY196" s="17" t="s">
        <v>139</v>
      </c>
      <c r="BE196" s="213">
        <f>IF(N196="základní",J196,0)</f>
        <v>0</v>
      </c>
      <c r="BF196" s="213">
        <f>IF(N196="snížená",J196,0)</f>
        <v>0</v>
      </c>
      <c r="BG196" s="213">
        <f>IF(N196="zákl. přenesená",J196,0)</f>
        <v>0</v>
      </c>
      <c r="BH196" s="213">
        <f>IF(N196="sníž. přenesená",J196,0)</f>
        <v>0</v>
      </c>
      <c r="BI196" s="213">
        <f>IF(N196="nulová",J196,0)</f>
        <v>0</v>
      </c>
      <c r="BJ196" s="17" t="s">
        <v>86</v>
      </c>
      <c r="BK196" s="213">
        <f>ROUND(I196*H196,2)</f>
        <v>0</v>
      </c>
      <c r="BL196" s="17" t="s">
        <v>146</v>
      </c>
      <c r="BM196" s="212" t="s">
        <v>854</v>
      </c>
    </row>
    <row r="197" spans="1:65" s="13" customFormat="1" ht="11.25">
      <c r="B197" s="218"/>
      <c r="C197" s="219"/>
      <c r="D197" s="214" t="s">
        <v>254</v>
      </c>
      <c r="E197" s="220" t="s">
        <v>1</v>
      </c>
      <c r="F197" s="221" t="s">
        <v>852</v>
      </c>
      <c r="G197" s="219"/>
      <c r="H197" s="222">
        <v>1543.15</v>
      </c>
      <c r="I197" s="223"/>
      <c r="J197" s="219"/>
      <c r="K197" s="219"/>
      <c r="L197" s="224"/>
      <c r="M197" s="225"/>
      <c r="N197" s="226"/>
      <c r="O197" s="226"/>
      <c r="P197" s="226"/>
      <c r="Q197" s="226"/>
      <c r="R197" s="226"/>
      <c r="S197" s="226"/>
      <c r="T197" s="227"/>
      <c r="AT197" s="228" t="s">
        <v>254</v>
      </c>
      <c r="AU197" s="228" t="s">
        <v>88</v>
      </c>
      <c r="AV197" s="13" t="s">
        <v>88</v>
      </c>
      <c r="AW197" s="13" t="s">
        <v>35</v>
      </c>
      <c r="AX197" s="13" t="s">
        <v>79</v>
      </c>
      <c r="AY197" s="228" t="s">
        <v>139</v>
      </c>
    </row>
    <row r="198" spans="1:65" s="14" customFormat="1" ht="11.25">
      <c r="B198" s="235"/>
      <c r="C198" s="236"/>
      <c r="D198" s="214" t="s">
        <v>254</v>
      </c>
      <c r="E198" s="237" t="s">
        <v>1</v>
      </c>
      <c r="F198" s="238" t="s">
        <v>349</v>
      </c>
      <c r="G198" s="236"/>
      <c r="H198" s="239">
        <v>1543.15</v>
      </c>
      <c r="I198" s="240"/>
      <c r="J198" s="236"/>
      <c r="K198" s="236"/>
      <c r="L198" s="241"/>
      <c r="M198" s="242"/>
      <c r="N198" s="243"/>
      <c r="O198" s="243"/>
      <c r="P198" s="243"/>
      <c r="Q198" s="243"/>
      <c r="R198" s="243"/>
      <c r="S198" s="243"/>
      <c r="T198" s="244"/>
      <c r="AT198" s="245" t="s">
        <v>254</v>
      </c>
      <c r="AU198" s="245" t="s">
        <v>88</v>
      </c>
      <c r="AV198" s="14" t="s">
        <v>146</v>
      </c>
      <c r="AW198" s="14" t="s">
        <v>35</v>
      </c>
      <c r="AX198" s="14" t="s">
        <v>86</v>
      </c>
      <c r="AY198" s="245" t="s">
        <v>139</v>
      </c>
    </row>
    <row r="199" spans="1:65" s="13" customFormat="1" ht="11.25">
      <c r="B199" s="218"/>
      <c r="C199" s="219"/>
      <c r="D199" s="214" t="s">
        <v>254</v>
      </c>
      <c r="E199" s="219"/>
      <c r="F199" s="221" t="s">
        <v>855</v>
      </c>
      <c r="G199" s="219"/>
      <c r="H199" s="222">
        <v>3086.3</v>
      </c>
      <c r="I199" s="223"/>
      <c r="J199" s="219"/>
      <c r="K199" s="219"/>
      <c r="L199" s="224"/>
      <c r="M199" s="225"/>
      <c r="N199" s="226"/>
      <c r="O199" s="226"/>
      <c r="P199" s="226"/>
      <c r="Q199" s="226"/>
      <c r="R199" s="226"/>
      <c r="S199" s="226"/>
      <c r="T199" s="227"/>
      <c r="AT199" s="228" t="s">
        <v>254</v>
      </c>
      <c r="AU199" s="228" t="s">
        <v>88</v>
      </c>
      <c r="AV199" s="13" t="s">
        <v>88</v>
      </c>
      <c r="AW199" s="13" t="s">
        <v>4</v>
      </c>
      <c r="AX199" s="13" t="s">
        <v>86</v>
      </c>
      <c r="AY199" s="228" t="s">
        <v>139</v>
      </c>
    </row>
    <row r="200" spans="1:65" s="2" customFormat="1" ht="16.5" customHeight="1">
      <c r="A200" s="35"/>
      <c r="B200" s="36"/>
      <c r="C200" s="246" t="s">
        <v>232</v>
      </c>
      <c r="D200" s="246" t="s">
        <v>381</v>
      </c>
      <c r="E200" s="247" t="s">
        <v>416</v>
      </c>
      <c r="F200" s="248" t="s">
        <v>417</v>
      </c>
      <c r="G200" s="249" t="s">
        <v>413</v>
      </c>
      <c r="H200" s="250">
        <v>3344</v>
      </c>
      <c r="I200" s="251"/>
      <c r="J200" s="252">
        <f>ROUND(I200*H200,2)</f>
        <v>0</v>
      </c>
      <c r="K200" s="248" t="s">
        <v>336</v>
      </c>
      <c r="L200" s="253"/>
      <c r="M200" s="254" t="s">
        <v>1</v>
      </c>
      <c r="N200" s="255" t="s">
        <v>44</v>
      </c>
      <c r="O200" s="72"/>
      <c r="P200" s="210">
        <f>O200*H200</f>
        <v>0</v>
      </c>
      <c r="Q200" s="210">
        <v>0</v>
      </c>
      <c r="R200" s="210">
        <f>Q200*H200</f>
        <v>0</v>
      </c>
      <c r="S200" s="210">
        <v>0</v>
      </c>
      <c r="T200" s="211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12" t="s">
        <v>176</v>
      </c>
      <c r="AT200" s="212" t="s">
        <v>381</v>
      </c>
      <c r="AU200" s="212" t="s">
        <v>88</v>
      </c>
      <c r="AY200" s="17" t="s">
        <v>139</v>
      </c>
      <c r="BE200" s="213">
        <f>IF(N200="základní",J200,0)</f>
        <v>0</v>
      </c>
      <c r="BF200" s="213">
        <f>IF(N200="snížená",J200,0)</f>
        <v>0</v>
      </c>
      <c r="BG200" s="213">
        <f>IF(N200="zákl. přenesená",J200,0)</f>
        <v>0</v>
      </c>
      <c r="BH200" s="213">
        <f>IF(N200="sníž. přenesená",J200,0)</f>
        <v>0</v>
      </c>
      <c r="BI200" s="213">
        <f>IF(N200="nulová",J200,0)</f>
        <v>0</v>
      </c>
      <c r="BJ200" s="17" t="s">
        <v>86</v>
      </c>
      <c r="BK200" s="213">
        <f>ROUND(I200*H200,2)</f>
        <v>0</v>
      </c>
      <c r="BL200" s="17" t="s">
        <v>146</v>
      </c>
      <c r="BM200" s="212" t="s">
        <v>856</v>
      </c>
    </row>
    <row r="201" spans="1:65" s="13" customFormat="1" ht="11.25">
      <c r="B201" s="218"/>
      <c r="C201" s="219"/>
      <c r="D201" s="214" t="s">
        <v>254</v>
      </c>
      <c r="E201" s="220" t="s">
        <v>1</v>
      </c>
      <c r="F201" s="221" t="s">
        <v>853</v>
      </c>
      <c r="G201" s="219"/>
      <c r="H201" s="222">
        <v>1672</v>
      </c>
      <c r="I201" s="223"/>
      <c r="J201" s="219"/>
      <c r="K201" s="219"/>
      <c r="L201" s="224"/>
      <c r="M201" s="225"/>
      <c r="N201" s="226"/>
      <c r="O201" s="226"/>
      <c r="P201" s="226"/>
      <c r="Q201" s="226"/>
      <c r="R201" s="226"/>
      <c r="S201" s="226"/>
      <c r="T201" s="227"/>
      <c r="AT201" s="228" t="s">
        <v>254</v>
      </c>
      <c r="AU201" s="228" t="s">
        <v>88</v>
      </c>
      <c r="AV201" s="13" t="s">
        <v>88</v>
      </c>
      <c r="AW201" s="13" t="s">
        <v>35</v>
      </c>
      <c r="AX201" s="13" t="s">
        <v>86</v>
      </c>
      <c r="AY201" s="228" t="s">
        <v>139</v>
      </c>
    </row>
    <row r="202" spans="1:65" s="13" customFormat="1" ht="11.25">
      <c r="B202" s="218"/>
      <c r="C202" s="219"/>
      <c r="D202" s="214" t="s">
        <v>254</v>
      </c>
      <c r="E202" s="219"/>
      <c r="F202" s="221" t="s">
        <v>857</v>
      </c>
      <c r="G202" s="219"/>
      <c r="H202" s="222">
        <v>3344</v>
      </c>
      <c r="I202" s="223"/>
      <c r="J202" s="219"/>
      <c r="K202" s="219"/>
      <c r="L202" s="224"/>
      <c r="M202" s="225"/>
      <c r="N202" s="226"/>
      <c r="O202" s="226"/>
      <c r="P202" s="226"/>
      <c r="Q202" s="226"/>
      <c r="R202" s="226"/>
      <c r="S202" s="226"/>
      <c r="T202" s="227"/>
      <c r="AT202" s="228" t="s">
        <v>254</v>
      </c>
      <c r="AU202" s="228" t="s">
        <v>88</v>
      </c>
      <c r="AV202" s="13" t="s">
        <v>88</v>
      </c>
      <c r="AW202" s="13" t="s">
        <v>4</v>
      </c>
      <c r="AX202" s="13" t="s">
        <v>86</v>
      </c>
      <c r="AY202" s="228" t="s">
        <v>139</v>
      </c>
    </row>
    <row r="203" spans="1:65" s="2" customFormat="1" ht="16.5" customHeight="1">
      <c r="A203" s="35"/>
      <c r="B203" s="36"/>
      <c r="C203" s="201" t="s">
        <v>7</v>
      </c>
      <c r="D203" s="201" t="s">
        <v>142</v>
      </c>
      <c r="E203" s="202" t="s">
        <v>421</v>
      </c>
      <c r="F203" s="203" t="s">
        <v>422</v>
      </c>
      <c r="G203" s="204" t="s">
        <v>369</v>
      </c>
      <c r="H203" s="205">
        <v>1341.4</v>
      </c>
      <c r="I203" s="206"/>
      <c r="J203" s="207">
        <f>ROUND(I203*H203,2)</f>
        <v>0</v>
      </c>
      <c r="K203" s="203" t="s">
        <v>336</v>
      </c>
      <c r="L203" s="40"/>
      <c r="M203" s="208" t="s">
        <v>1</v>
      </c>
      <c r="N203" s="209" t="s">
        <v>44</v>
      </c>
      <c r="O203" s="72"/>
      <c r="P203" s="210">
        <f>O203*H203</f>
        <v>0</v>
      </c>
      <c r="Q203" s="210">
        <v>0</v>
      </c>
      <c r="R203" s="210">
        <f>Q203*H203</f>
        <v>0</v>
      </c>
      <c r="S203" s="210">
        <v>0</v>
      </c>
      <c r="T203" s="211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12" t="s">
        <v>146</v>
      </c>
      <c r="AT203" s="212" t="s">
        <v>142</v>
      </c>
      <c r="AU203" s="212" t="s">
        <v>88</v>
      </c>
      <c r="AY203" s="17" t="s">
        <v>139</v>
      </c>
      <c r="BE203" s="213">
        <f>IF(N203="základní",J203,0)</f>
        <v>0</v>
      </c>
      <c r="BF203" s="213">
        <f>IF(N203="snížená",J203,0)</f>
        <v>0</v>
      </c>
      <c r="BG203" s="213">
        <f>IF(N203="zákl. přenesená",J203,0)</f>
        <v>0</v>
      </c>
      <c r="BH203" s="213">
        <f>IF(N203="sníž. přenesená",J203,0)</f>
        <v>0</v>
      </c>
      <c r="BI203" s="213">
        <f>IF(N203="nulová",J203,0)</f>
        <v>0</v>
      </c>
      <c r="BJ203" s="17" t="s">
        <v>86</v>
      </c>
      <c r="BK203" s="213">
        <f>ROUND(I203*H203,2)</f>
        <v>0</v>
      </c>
      <c r="BL203" s="17" t="s">
        <v>146</v>
      </c>
      <c r="BM203" s="212" t="s">
        <v>858</v>
      </c>
    </row>
    <row r="204" spans="1:65" s="13" customFormat="1" ht="11.25">
      <c r="B204" s="218"/>
      <c r="C204" s="219"/>
      <c r="D204" s="214" t="s">
        <v>254</v>
      </c>
      <c r="E204" s="220" t="s">
        <v>1</v>
      </c>
      <c r="F204" s="221" t="s">
        <v>859</v>
      </c>
      <c r="G204" s="219"/>
      <c r="H204" s="222">
        <v>1341.4</v>
      </c>
      <c r="I204" s="223"/>
      <c r="J204" s="219"/>
      <c r="K204" s="219"/>
      <c r="L204" s="224"/>
      <c r="M204" s="225"/>
      <c r="N204" s="226"/>
      <c r="O204" s="226"/>
      <c r="P204" s="226"/>
      <c r="Q204" s="226"/>
      <c r="R204" s="226"/>
      <c r="S204" s="226"/>
      <c r="T204" s="227"/>
      <c r="AT204" s="228" t="s">
        <v>254</v>
      </c>
      <c r="AU204" s="228" t="s">
        <v>88</v>
      </c>
      <c r="AV204" s="13" t="s">
        <v>88</v>
      </c>
      <c r="AW204" s="13" t="s">
        <v>35</v>
      </c>
      <c r="AX204" s="13" t="s">
        <v>86</v>
      </c>
      <c r="AY204" s="228" t="s">
        <v>139</v>
      </c>
    </row>
    <row r="205" spans="1:65" s="2" customFormat="1" ht="16.5" customHeight="1">
      <c r="A205" s="35"/>
      <c r="B205" s="36"/>
      <c r="C205" s="246" t="s">
        <v>240</v>
      </c>
      <c r="D205" s="246" t="s">
        <v>381</v>
      </c>
      <c r="E205" s="247" t="s">
        <v>425</v>
      </c>
      <c r="F205" s="248" t="s">
        <v>426</v>
      </c>
      <c r="G205" s="249" t="s">
        <v>413</v>
      </c>
      <c r="H205" s="250">
        <v>2682.8</v>
      </c>
      <c r="I205" s="251"/>
      <c r="J205" s="252">
        <f>ROUND(I205*H205,2)</f>
        <v>0</v>
      </c>
      <c r="K205" s="248" t="s">
        <v>336</v>
      </c>
      <c r="L205" s="253"/>
      <c r="M205" s="254" t="s">
        <v>1</v>
      </c>
      <c r="N205" s="255" t="s">
        <v>44</v>
      </c>
      <c r="O205" s="72"/>
      <c r="P205" s="210">
        <f>O205*H205</f>
        <v>0</v>
      </c>
      <c r="Q205" s="210">
        <v>0</v>
      </c>
      <c r="R205" s="210">
        <f>Q205*H205</f>
        <v>0</v>
      </c>
      <c r="S205" s="210">
        <v>0</v>
      </c>
      <c r="T205" s="211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12" t="s">
        <v>176</v>
      </c>
      <c r="AT205" s="212" t="s">
        <v>381</v>
      </c>
      <c r="AU205" s="212" t="s">
        <v>88</v>
      </c>
      <c r="AY205" s="17" t="s">
        <v>139</v>
      </c>
      <c r="BE205" s="213">
        <f>IF(N205="základní",J205,0)</f>
        <v>0</v>
      </c>
      <c r="BF205" s="213">
        <f>IF(N205="snížená",J205,0)</f>
        <v>0</v>
      </c>
      <c r="BG205" s="213">
        <f>IF(N205="zákl. přenesená",J205,0)</f>
        <v>0</v>
      </c>
      <c r="BH205" s="213">
        <f>IF(N205="sníž. přenesená",J205,0)</f>
        <v>0</v>
      </c>
      <c r="BI205" s="213">
        <f>IF(N205="nulová",J205,0)</f>
        <v>0</v>
      </c>
      <c r="BJ205" s="17" t="s">
        <v>86</v>
      </c>
      <c r="BK205" s="213">
        <f>ROUND(I205*H205,2)</f>
        <v>0</v>
      </c>
      <c r="BL205" s="17" t="s">
        <v>146</v>
      </c>
      <c r="BM205" s="212" t="s">
        <v>860</v>
      </c>
    </row>
    <row r="206" spans="1:65" s="13" customFormat="1" ht="11.25">
      <c r="B206" s="218"/>
      <c r="C206" s="219"/>
      <c r="D206" s="214" t="s">
        <v>254</v>
      </c>
      <c r="E206" s="220" t="s">
        <v>1</v>
      </c>
      <c r="F206" s="221" t="s">
        <v>859</v>
      </c>
      <c r="G206" s="219"/>
      <c r="H206" s="222">
        <v>1341.4</v>
      </c>
      <c r="I206" s="223"/>
      <c r="J206" s="219"/>
      <c r="K206" s="219"/>
      <c r="L206" s="224"/>
      <c r="M206" s="225"/>
      <c r="N206" s="226"/>
      <c r="O206" s="226"/>
      <c r="P206" s="226"/>
      <c r="Q206" s="226"/>
      <c r="R206" s="226"/>
      <c r="S206" s="226"/>
      <c r="T206" s="227"/>
      <c r="AT206" s="228" t="s">
        <v>254</v>
      </c>
      <c r="AU206" s="228" t="s">
        <v>88</v>
      </c>
      <c r="AV206" s="13" t="s">
        <v>88</v>
      </c>
      <c r="AW206" s="13" t="s">
        <v>35</v>
      </c>
      <c r="AX206" s="13" t="s">
        <v>86</v>
      </c>
      <c r="AY206" s="228" t="s">
        <v>139</v>
      </c>
    </row>
    <row r="207" spans="1:65" s="13" customFormat="1" ht="11.25">
      <c r="B207" s="218"/>
      <c r="C207" s="219"/>
      <c r="D207" s="214" t="s">
        <v>254</v>
      </c>
      <c r="E207" s="219"/>
      <c r="F207" s="221" t="s">
        <v>861</v>
      </c>
      <c r="G207" s="219"/>
      <c r="H207" s="222">
        <v>2682.8</v>
      </c>
      <c r="I207" s="223"/>
      <c r="J207" s="219"/>
      <c r="K207" s="219"/>
      <c r="L207" s="224"/>
      <c r="M207" s="225"/>
      <c r="N207" s="226"/>
      <c r="O207" s="226"/>
      <c r="P207" s="226"/>
      <c r="Q207" s="226"/>
      <c r="R207" s="226"/>
      <c r="S207" s="226"/>
      <c r="T207" s="227"/>
      <c r="AT207" s="228" t="s">
        <v>254</v>
      </c>
      <c r="AU207" s="228" t="s">
        <v>88</v>
      </c>
      <c r="AV207" s="13" t="s">
        <v>88</v>
      </c>
      <c r="AW207" s="13" t="s">
        <v>4</v>
      </c>
      <c r="AX207" s="13" t="s">
        <v>86</v>
      </c>
      <c r="AY207" s="228" t="s">
        <v>139</v>
      </c>
    </row>
    <row r="208" spans="1:65" s="2" customFormat="1" ht="16.5" customHeight="1">
      <c r="A208" s="35"/>
      <c r="B208" s="36"/>
      <c r="C208" s="201" t="s">
        <v>245</v>
      </c>
      <c r="D208" s="201" t="s">
        <v>142</v>
      </c>
      <c r="E208" s="202" t="s">
        <v>429</v>
      </c>
      <c r="F208" s="203" t="s">
        <v>430</v>
      </c>
      <c r="G208" s="204" t="s">
        <v>199</v>
      </c>
      <c r="H208" s="205">
        <v>6460</v>
      </c>
      <c r="I208" s="206"/>
      <c r="J208" s="207">
        <f>ROUND(I208*H208,2)</f>
        <v>0</v>
      </c>
      <c r="K208" s="203" t="s">
        <v>336</v>
      </c>
      <c r="L208" s="40"/>
      <c r="M208" s="208" t="s">
        <v>1</v>
      </c>
      <c r="N208" s="209" t="s">
        <v>44</v>
      </c>
      <c r="O208" s="72"/>
      <c r="P208" s="210">
        <f>O208*H208</f>
        <v>0</v>
      </c>
      <c r="Q208" s="210">
        <v>0</v>
      </c>
      <c r="R208" s="210">
        <f>Q208*H208</f>
        <v>0</v>
      </c>
      <c r="S208" s="210">
        <v>0</v>
      </c>
      <c r="T208" s="211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12" t="s">
        <v>146</v>
      </c>
      <c r="AT208" s="212" t="s">
        <v>142</v>
      </c>
      <c r="AU208" s="212" t="s">
        <v>88</v>
      </c>
      <c r="AY208" s="17" t="s">
        <v>139</v>
      </c>
      <c r="BE208" s="213">
        <f>IF(N208="základní",J208,0)</f>
        <v>0</v>
      </c>
      <c r="BF208" s="213">
        <f>IF(N208="snížená",J208,0)</f>
        <v>0</v>
      </c>
      <c r="BG208" s="213">
        <f>IF(N208="zákl. přenesená",J208,0)</f>
        <v>0</v>
      </c>
      <c r="BH208" s="213">
        <f>IF(N208="sníž. přenesená",J208,0)</f>
        <v>0</v>
      </c>
      <c r="BI208" s="213">
        <f>IF(N208="nulová",J208,0)</f>
        <v>0</v>
      </c>
      <c r="BJ208" s="17" t="s">
        <v>86</v>
      </c>
      <c r="BK208" s="213">
        <f>ROUND(I208*H208,2)</f>
        <v>0</v>
      </c>
      <c r="BL208" s="17" t="s">
        <v>146</v>
      </c>
      <c r="BM208" s="212" t="s">
        <v>862</v>
      </c>
    </row>
    <row r="209" spans="1:65" s="2" customFormat="1" ht="19.5">
      <c r="A209" s="35"/>
      <c r="B209" s="36"/>
      <c r="C209" s="37"/>
      <c r="D209" s="214" t="s">
        <v>148</v>
      </c>
      <c r="E209" s="37"/>
      <c r="F209" s="215" t="s">
        <v>863</v>
      </c>
      <c r="G209" s="37"/>
      <c r="H209" s="37"/>
      <c r="I209" s="169"/>
      <c r="J209" s="37"/>
      <c r="K209" s="37"/>
      <c r="L209" s="40"/>
      <c r="M209" s="216"/>
      <c r="N209" s="217"/>
      <c r="O209" s="72"/>
      <c r="P209" s="72"/>
      <c r="Q209" s="72"/>
      <c r="R209" s="72"/>
      <c r="S209" s="72"/>
      <c r="T209" s="73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7" t="s">
        <v>148</v>
      </c>
      <c r="AU209" s="17" t="s">
        <v>88</v>
      </c>
    </row>
    <row r="210" spans="1:65" s="13" customFormat="1" ht="11.25">
      <c r="B210" s="218"/>
      <c r="C210" s="219"/>
      <c r="D210" s="214" t="s">
        <v>254</v>
      </c>
      <c r="E210" s="220" t="s">
        <v>1</v>
      </c>
      <c r="F210" s="221" t="s">
        <v>864</v>
      </c>
      <c r="G210" s="219"/>
      <c r="H210" s="222">
        <v>6460</v>
      </c>
      <c r="I210" s="223"/>
      <c r="J210" s="219"/>
      <c r="K210" s="219"/>
      <c r="L210" s="224"/>
      <c r="M210" s="225"/>
      <c r="N210" s="226"/>
      <c r="O210" s="226"/>
      <c r="P210" s="226"/>
      <c r="Q210" s="226"/>
      <c r="R210" s="226"/>
      <c r="S210" s="226"/>
      <c r="T210" s="227"/>
      <c r="AT210" s="228" t="s">
        <v>254</v>
      </c>
      <c r="AU210" s="228" t="s">
        <v>88</v>
      </c>
      <c r="AV210" s="13" t="s">
        <v>88</v>
      </c>
      <c r="AW210" s="13" t="s">
        <v>35</v>
      </c>
      <c r="AX210" s="13" t="s">
        <v>86</v>
      </c>
      <c r="AY210" s="228" t="s">
        <v>139</v>
      </c>
    </row>
    <row r="211" spans="1:65" s="2" customFormat="1" ht="16.5" customHeight="1">
      <c r="A211" s="35"/>
      <c r="B211" s="36"/>
      <c r="C211" s="246" t="s">
        <v>249</v>
      </c>
      <c r="D211" s="246" t="s">
        <v>381</v>
      </c>
      <c r="E211" s="247" t="s">
        <v>433</v>
      </c>
      <c r="F211" s="248" t="s">
        <v>434</v>
      </c>
      <c r="G211" s="249" t="s">
        <v>435</v>
      </c>
      <c r="H211" s="250">
        <v>129.19999999999999</v>
      </c>
      <c r="I211" s="251"/>
      <c r="J211" s="252">
        <f>ROUND(I211*H211,2)</f>
        <v>0</v>
      </c>
      <c r="K211" s="248" t="s">
        <v>336</v>
      </c>
      <c r="L211" s="253"/>
      <c r="M211" s="254" t="s">
        <v>1</v>
      </c>
      <c r="N211" s="255" t="s">
        <v>44</v>
      </c>
      <c r="O211" s="72"/>
      <c r="P211" s="210">
        <f>O211*H211</f>
        <v>0</v>
      </c>
      <c r="Q211" s="210">
        <v>1E-3</v>
      </c>
      <c r="R211" s="210">
        <f>Q211*H211</f>
        <v>0.12919999999999998</v>
      </c>
      <c r="S211" s="210">
        <v>0</v>
      </c>
      <c r="T211" s="211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12" t="s">
        <v>176</v>
      </c>
      <c r="AT211" s="212" t="s">
        <v>381</v>
      </c>
      <c r="AU211" s="212" t="s">
        <v>88</v>
      </c>
      <c r="AY211" s="17" t="s">
        <v>139</v>
      </c>
      <c r="BE211" s="213">
        <f>IF(N211="základní",J211,0)</f>
        <v>0</v>
      </c>
      <c r="BF211" s="213">
        <f>IF(N211="snížená",J211,0)</f>
        <v>0</v>
      </c>
      <c r="BG211" s="213">
        <f>IF(N211="zákl. přenesená",J211,0)</f>
        <v>0</v>
      </c>
      <c r="BH211" s="213">
        <f>IF(N211="sníž. přenesená",J211,0)</f>
        <v>0</v>
      </c>
      <c r="BI211" s="213">
        <f>IF(N211="nulová",J211,0)</f>
        <v>0</v>
      </c>
      <c r="BJ211" s="17" t="s">
        <v>86</v>
      </c>
      <c r="BK211" s="213">
        <f>ROUND(I211*H211,2)</f>
        <v>0</v>
      </c>
      <c r="BL211" s="17" t="s">
        <v>146</v>
      </c>
      <c r="BM211" s="212" t="s">
        <v>865</v>
      </c>
    </row>
    <row r="212" spans="1:65" s="13" customFormat="1" ht="11.25">
      <c r="B212" s="218"/>
      <c r="C212" s="219"/>
      <c r="D212" s="214" t="s">
        <v>254</v>
      </c>
      <c r="E212" s="219"/>
      <c r="F212" s="221" t="s">
        <v>866</v>
      </c>
      <c r="G212" s="219"/>
      <c r="H212" s="222">
        <v>129.19999999999999</v>
      </c>
      <c r="I212" s="223"/>
      <c r="J212" s="219"/>
      <c r="K212" s="219"/>
      <c r="L212" s="224"/>
      <c r="M212" s="225"/>
      <c r="N212" s="226"/>
      <c r="O212" s="226"/>
      <c r="P212" s="226"/>
      <c r="Q212" s="226"/>
      <c r="R212" s="226"/>
      <c r="S212" s="226"/>
      <c r="T212" s="227"/>
      <c r="AT212" s="228" t="s">
        <v>254</v>
      </c>
      <c r="AU212" s="228" t="s">
        <v>88</v>
      </c>
      <c r="AV212" s="13" t="s">
        <v>88</v>
      </c>
      <c r="AW212" s="13" t="s">
        <v>4</v>
      </c>
      <c r="AX212" s="13" t="s">
        <v>86</v>
      </c>
      <c r="AY212" s="228" t="s">
        <v>139</v>
      </c>
    </row>
    <row r="213" spans="1:65" s="2" customFormat="1" ht="16.5" customHeight="1">
      <c r="A213" s="35"/>
      <c r="B213" s="36"/>
      <c r="C213" s="201" t="s">
        <v>256</v>
      </c>
      <c r="D213" s="201" t="s">
        <v>142</v>
      </c>
      <c r="E213" s="202" t="s">
        <v>438</v>
      </c>
      <c r="F213" s="203" t="s">
        <v>439</v>
      </c>
      <c r="G213" s="204" t="s">
        <v>199</v>
      </c>
      <c r="H213" s="205">
        <v>10194</v>
      </c>
      <c r="I213" s="206"/>
      <c r="J213" s="207">
        <f>ROUND(I213*H213,2)</f>
        <v>0</v>
      </c>
      <c r="K213" s="203" t="s">
        <v>336</v>
      </c>
      <c r="L213" s="40"/>
      <c r="M213" s="208" t="s">
        <v>1</v>
      </c>
      <c r="N213" s="209" t="s">
        <v>44</v>
      </c>
      <c r="O213" s="72"/>
      <c r="P213" s="210">
        <f>O213*H213</f>
        <v>0</v>
      </c>
      <c r="Q213" s="210">
        <v>0</v>
      </c>
      <c r="R213" s="210">
        <f>Q213*H213</f>
        <v>0</v>
      </c>
      <c r="S213" s="210">
        <v>0</v>
      </c>
      <c r="T213" s="211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12" t="s">
        <v>146</v>
      </c>
      <c r="AT213" s="212" t="s">
        <v>142</v>
      </c>
      <c r="AU213" s="212" t="s">
        <v>88</v>
      </c>
      <c r="AY213" s="17" t="s">
        <v>139</v>
      </c>
      <c r="BE213" s="213">
        <f>IF(N213="základní",J213,0)</f>
        <v>0</v>
      </c>
      <c r="BF213" s="213">
        <f>IF(N213="snížená",J213,0)</f>
        <v>0</v>
      </c>
      <c r="BG213" s="213">
        <f>IF(N213="zákl. přenesená",J213,0)</f>
        <v>0</v>
      </c>
      <c r="BH213" s="213">
        <f>IF(N213="sníž. přenesená",J213,0)</f>
        <v>0</v>
      </c>
      <c r="BI213" s="213">
        <f>IF(N213="nulová",J213,0)</f>
        <v>0</v>
      </c>
      <c r="BJ213" s="17" t="s">
        <v>86</v>
      </c>
      <c r="BK213" s="213">
        <f>ROUND(I213*H213,2)</f>
        <v>0</v>
      </c>
      <c r="BL213" s="17" t="s">
        <v>146</v>
      </c>
      <c r="BM213" s="212" t="s">
        <v>867</v>
      </c>
    </row>
    <row r="214" spans="1:65" s="13" customFormat="1" ht="11.25">
      <c r="B214" s="218"/>
      <c r="C214" s="219"/>
      <c r="D214" s="214" t="s">
        <v>254</v>
      </c>
      <c r="E214" s="220" t="s">
        <v>1</v>
      </c>
      <c r="F214" s="221" t="s">
        <v>868</v>
      </c>
      <c r="G214" s="219"/>
      <c r="H214" s="222">
        <v>10194</v>
      </c>
      <c r="I214" s="223"/>
      <c r="J214" s="219"/>
      <c r="K214" s="219"/>
      <c r="L214" s="224"/>
      <c r="M214" s="225"/>
      <c r="N214" s="226"/>
      <c r="O214" s="226"/>
      <c r="P214" s="226"/>
      <c r="Q214" s="226"/>
      <c r="R214" s="226"/>
      <c r="S214" s="226"/>
      <c r="T214" s="227"/>
      <c r="AT214" s="228" t="s">
        <v>254</v>
      </c>
      <c r="AU214" s="228" t="s">
        <v>88</v>
      </c>
      <c r="AV214" s="13" t="s">
        <v>88</v>
      </c>
      <c r="AW214" s="13" t="s">
        <v>35</v>
      </c>
      <c r="AX214" s="13" t="s">
        <v>86</v>
      </c>
      <c r="AY214" s="228" t="s">
        <v>139</v>
      </c>
    </row>
    <row r="215" spans="1:65" s="2" customFormat="1" ht="16.5" customHeight="1">
      <c r="A215" s="35"/>
      <c r="B215" s="36"/>
      <c r="C215" s="201" t="s">
        <v>264</v>
      </c>
      <c r="D215" s="201" t="s">
        <v>142</v>
      </c>
      <c r="E215" s="202" t="s">
        <v>442</v>
      </c>
      <c r="F215" s="203" t="s">
        <v>443</v>
      </c>
      <c r="G215" s="204" t="s">
        <v>199</v>
      </c>
      <c r="H215" s="205">
        <v>123</v>
      </c>
      <c r="I215" s="206"/>
      <c r="J215" s="207">
        <f>ROUND(I215*H215,2)</f>
        <v>0</v>
      </c>
      <c r="K215" s="203" t="s">
        <v>336</v>
      </c>
      <c r="L215" s="40"/>
      <c r="M215" s="208" t="s">
        <v>1</v>
      </c>
      <c r="N215" s="209" t="s">
        <v>44</v>
      </c>
      <c r="O215" s="72"/>
      <c r="P215" s="210">
        <f>O215*H215</f>
        <v>0</v>
      </c>
      <c r="Q215" s="210">
        <v>0</v>
      </c>
      <c r="R215" s="210">
        <f>Q215*H215</f>
        <v>0</v>
      </c>
      <c r="S215" s="210">
        <v>0</v>
      </c>
      <c r="T215" s="211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12" t="s">
        <v>146</v>
      </c>
      <c r="AT215" s="212" t="s">
        <v>142</v>
      </c>
      <c r="AU215" s="212" t="s">
        <v>88</v>
      </c>
      <c r="AY215" s="17" t="s">
        <v>139</v>
      </c>
      <c r="BE215" s="213">
        <f>IF(N215="základní",J215,0)</f>
        <v>0</v>
      </c>
      <c r="BF215" s="213">
        <f>IF(N215="snížená",J215,0)</f>
        <v>0</v>
      </c>
      <c r="BG215" s="213">
        <f>IF(N215="zákl. přenesená",J215,0)</f>
        <v>0</v>
      </c>
      <c r="BH215" s="213">
        <f>IF(N215="sníž. přenesená",J215,0)</f>
        <v>0</v>
      </c>
      <c r="BI215" s="213">
        <f>IF(N215="nulová",J215,0)</f>
        <v>0</v>
      </c>
      <c r="BJ215" s="17" t="s">
        <v>86</v>
      </c>
      <c r="BK215" s="213">
        <f>ROUND(I215*H215,2)</f>
        <v>0</v>
      </c>
      <c r="BL215" s="17" t="s">
        <v>146</v>
      </c>
      <c r="BM215" s="212" t="s">
        <v>869</v>
      </c>
    </row>
    <row r="216" spans="1:65" s="13" customFormat="1" ht="11.25">
      <c r="B216" s="218"/>
      <c r="C216" s="219"/>
      <c r="D216" s="214" t="s">
        <v>254</v>
      </c>
      <c r="E216" s="220" t="s">
        <v>1</v>
      </c>
      <c r="F216" s="221" t="s">
        <v>445</v>
      </c>
      <c r="G216" s="219"/>
      <c r="H216" s="222">
        <v>123</v>
      </c>
      <c r="I216" s="223"/>
      <c r="J216" s="219"/>
      <c r="K216" s="219"/>
      <c r="L216" s="224"/>
      <c r="M216" s="225"/>
      <c r="N216" s="226"/>
      <c r="O216" s="226"/>
      <c r="P216" s="226"/>
      <c r="Q216" s="226"/>
      <c r="R216" s="226"/>
      <c r="S216" s="226"/>
      <c r="T216" s="227"/>
      <c r="AT216" s="228" t="s">
        <v>254</v>
      </c>
      <c r="AU216" s="228" t="s">
        <v>88</v>
      </c>
      <c r="AV216" s="13" t="s">
        <v>88</v>
      </c>
      <c r="AW216" s="13" t="s">
        <v>35</v>
      </c>
      <c r="AX216" s="13" t="s">
        <v>86</v>
      </c>
      <c r="AY216" s="228" t="s">
        <v>139</v>
      </c>
    </row>
    <row r="217" spans="1:65" s="2" customFormat="1" ht="16.5" customHeight="1">
      <c r="A217" s="35"/>
      <c r="B217" s="36"/>
      <c r="C217" s="246" t="s">
        <v>268</v>
      </c>
      <c r="D217" s="246" t="s">
        <v>381</v>
      </c>
      <c r="E217" s="247" t="s">
        <v>446</v>
      </c>
      <c r="F217" s="248" t="s">
        <v>447</v>
      </c>
      <c r="G217" s="249" t="s">
        <v>199</v>
      </c>
      <c r="H217" s="250">
        <v>135.30000000000001</v>
      </c>
      <c r="I217" s="251"/>
      <c r="J217" s="252">
        <f>ROUND(I217*H217,2)</f>
        <v>0</v>
      </c>
      <c r="K217" s="248" t="s">
        <v>336</v>
      </c>
      <c r="L217" s="253"/>
      <c r="M217" s="254" t="s">
        <v>1</v>
      </c>
      <c r="N217" s="255" t="s">
        <v>44</v>
      </c>
      <c r="O217" s="72"/>
      <c r="P217" s="210">
        <f>O217*H217</f>
        <v>0</v>
      </c>
      <c r="Q217" s="210">
        <v>4.0000000000000002E-4</v>
      </c>
      <c r="R217" s="210">
        <f>Q217*H217</f>
        <v>5.4120000000000008E-2</v>
      </c>
      <c r="S217" s="210">
        <v>0</v>
      </c>
      <c r="T217" s="211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12" t="s">
        <v>176</v>
      </c>
      <c r="AT217" s="212" t="s">
        <v>381</v>
      </c>
      <c r="AU217" s="212" t="s">
        <v>88</v>
      </c>
      <c r="AY217" s="17" t="s">
        <v>139</v>
      </c>
      <c r="BE217" s="213">
        <f>IF(N217="základní",J217,0)</f>
        <v>0</v>
      </c>
      <c r="BF217" s="213">
        <f>IF(N217="snížená",J217,0)</f>
        <v>0</v>
      </c>
      <c r="BG217" s="213">
        <f>IF(N217="zákl. přenesená",J217,0)</f>
        <v>0</v>
      </c>
      <c r="BH217" s="213">
        <f>IF(N217="sníž. přenesená",J217,0)</f>
        <v>0</v>
      </c>
      <c r="BI217" s="213">
        <f>IF(N217="nulová",J217,0)</f>
        <v>0</v>
      </c>
      <c r="BJ217" s="17" t="s">
        <v>86</v>
      </c>
      <c r="BK217" s="213">
        <f>ROUND(I217*H217,2)</f>
        <v>0</v>
      </c>
      <c r="BL217" s="17" t="s">
        <v>146</v>
      </c>
      <c r="BM217" s="212" t="s">
        <v>870</v>
      </c>
    </row>
    <row r="218" spans="1:65" s="13" customFormat="1" ht="11.25">
      <c r="B218" s="218"/>
      <c r="C218" s="219"/>
      <c r="D218" s="214" t="s">
        <v>254</v>
      </c>
      <c r="E218" s="219"/>
      <c r="F218" s="221" t="s">
        <v>449</v>
      </c>
      <c r="G218" s="219"/>
      <c r="H218" s="222">
        <v>135.30000000000001</v>
      </c>
      <c r="I218" s="223"/>
      <c r="J218" s="219"/>
      <c r="K218" s="219"/>
      <c r="L218" s="224"/>
      <c r="M218" s="225"/>
      <c r="N218" s="226"/>
      <c r="O218" s="226"/>
      <c r="P218" s="226"/>
      <c r="Q218" s="226"/>
      <c r="R218" s="226"/>
      <c r="S218" s="226"/>
      <c r="T218" s="227"/>
      <c r="AT218" s="228" t="s">
        <v>254</v>
      </c>
      <c r="AU218" s="228" t="s">
        <v>88</v>
      </c>
      <c r="AV218" s="13" t="s">
        <v>88</v>
      </c>
      <c r="AW218" s="13" t="s">
        <v>4</v>
      </c>
      <c r="AX218" s="13" t="s">
        <v>86</v>
      </c>
      <c r="AY218" s="228" t="s">
        <v>139</v>
      </c>
    </row>
    <row r="219" spans="1:65" s="2" customFormat="1" ht="16.5" customHeight="1">
      <c r="A219" s="35"/>
      <c r="B219" s="36"/>
      <c r="C219" s="201" t="s">
        <v>273</v>
      </c>
      <c r="D219" s="201" t="s">
        <v>142</v>
      </c>
      <c r="E219" s="202" t="s">
        <v>450</v>
      </c>
      <c r="F219" s="203" t="s">
        <v>451</v>
      </c>
      <c r="G219" s="204" t="s">
        <v>199</v>
      </c>
      <c r="H219" s="205">
        <v>7990</v>
      </c>
      <c r="I219" s="206"/>
      <c r="J219" s="207">
        <f>ROUND(I219*H219,2)</f>
        <v>0</v>
      </c>
      <c r="K219" s="203" t="s">
        <v>336</v>
      </c>
      <c r="L219" s="40"/>
      <c r="M219" s="208" t="s">
        <v>1</v>
      </c>
      <c r="N219" s="209" t="s">
        <v>44</v>
      </c>
      <c r="O219" s="72"/>
      <c r="P219" s="210">
        <f>O219*H219</f>
        <v>0</v>
      </c>
      <c r="Q219" s="210">
        <v>0</v>
      </c>
      <c r="R219" s="210">
        <f>Q219*H219</f>
        <v>0</v>
      </c>
      <c r="S219" s="210">
        <v>0</v>
      </c>
      <c r="T219" s="211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12" t="s">
        <v>146</v>
      </c>
      <c r="AT219" s="212" t="s">
        <v>142</v>
      </c>
      <c r="AU219" s="212" t="s">
        <v>88</v>
      </c>
      <c r="AY219" s="17" t="s">
        <v>139</v>
      </c>
      <c r="BE219" s="213">
        <f>IF(N219="základní",J219,0)</f>
        <v>0</v>
      </c>
      <c r="BF219" s="213">
        <f>IF(N219="snížená",J219,0)</f>
        <v>0</v>
      </c>
      <c r="BG219" s="213">
        <f>IF(N219="zákl. přenesená",J219,0)</f>
        <v>0</v>
      </c>
      <c r="BH219" s="213">
        <f>IF(N219="sníž. přenesená",J219,0)</f>
        <v>0</v>
      </c>
      <c r="BI219" s="213">
        <f>IF(N219="nulová",J219,0)</f>
        <v>0</v>
      </c>
      <c r="BJ219" s="17" t="s">
        <v>86</v>
      </c>
      <c r="BK219" s="213">
        <f>ROUND(I219*H219,2)</f>
        <v>0</v>
      </c>
      <c r="BL219" s="17" t="s">
        <v>146</v>
      </c>
      <c r="BM219" s="212" t="s">
        <v>871</v>
      </c>
    </row>
    <row r="220" spans="1:65" s="13" customFormat="1" ht="11.25">
      <c r="B220" s="218"/>
      <c r="C220" s="219"/>
      <c r="D220" s="214" t="s">
        <v>254</v>
      </c>
      <c r="E220" s="220" t="s">
        <v>1</v>
      </c>
      <c r="F220" s="221" t="s">
        <v>872</v>
      </c>
      <c r="G220" s="219"/>
      <c r="H220" s="222">
        <v>7990</v>
      </c>
      <c r="I220" s="223"/>
      <c r="J220" s="219"/>
      <c r="K220" s="219"/>
      <c r="L220" s="224"/>
      <c r="M220" s="225"/>
      <c r="N220" s="226"/>
      <c r="O220" s="226"/>
      <c r="P220" s="226"/>
      <c r="Q220" s="226"/>
      <c r="R220" s="226"/>
      <c r="S220" s="226"/>
      <c r="T220" s="227"/>
      <c r="AT220" s="228" t="s">
        <v>254</v>
      </c>
      <c r="AU220" s="228" t="s">
        <v>88</v>
      </c>
      <c r="AV220" s="13" t="s">
        <v>88</v>
      </c>
      <c r="AW220" s="13" t="s">
        <v>35</v>
      </c>
      <c r="AX220" s="13" t="s">
        <v>86</v>
      </c>
      <c r="AY220" s="228" t="s">
        <v>139</v>
      </c>
    </row>
    <row r="221" spans="1:65" s="2" customFormat="1" ht="16.5" customHeight="1">
      <c r="A221" s="35"/>
      <c r="B221" s="36"/>
      <c r="C221" s="201" t="s">
        <v>278</v>
      </c>
      <c r="D221" s="201" t="s">
        <v>142</v>
      </c>
      <c r="E221" s="202" t="s">
        <v>454</v>
      </c>
      <c r="F221" s="203" t="s">
        <v>455</v>
      </c>
      <c r="G221" s="204" t="s">
        <v>199</v>
      </c>
      <c r="H221" s="205">
        <v>6720</v>
      </c>
      <c r="I221" s="206"/>
      <c r="J221" s="207">
        <f>ROUND(I221*H221,2)</f>
        <v>0</v>
      </c>
      <c r="K221" s="203" t="s">
        <v>1</v>
      </c>
      <c r="L221" s="40"/>
      <c r="M221" s="208" t="s">
        <v>1</v>
      </c>
      <c r="N221" s="209" t="s">
        <v>44</v>
      </c>
      <c r="O221" s="72"/>
      <c r="P221" s="210">
        <f>O221*H221</f>
        <v>0</v>
      </c>
      <c r="Q221" s="210">
        <v>0</v>
      </c>
      <c r="R221" s="210">
        <f>Q221*H221</f>
        <v>0</v>
      </c>
      <c r="S221" s="210">
        <v>0</v>
      </c>
      <c r="T221" s="211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12" t="s">
        <v>146</v>
      </c>
      <c r="AT221" s="212" t="s">
        <v>142</v>
      </c>
      <c r="AU221" s="212" t="s">
        <v>88</v>
      </c>
      <c r="AY221" s="17" t="s">
        <v>139</v>
      </c>
      <c r="BE221" s="213">
        <f>IF(N221="základní",J221,0)</f>
        <v>0</v>
      </c>
      <c r="BF221" s="213">
        <f>IF(N221="snížená",J221,0)</f>
        <v>0</v>
      </c>
      <c r="BG221" s="213">
        <f>IF(N221="zákl. přenesená",J221,0)</f>
        <v>0</v>
      </c>
      <c r="BH221" s="213">
        <f>IF(N221="sníž. přenesená",J221,0)</f>
        <v>0</v>
      </c>
      <c r="BI221" s="213">
        <f>IF(N221="nulová",J221,0)</f>
        <v>0</v>
      </c>
      <c r="BJ221" s="17" t="s">
        <v>86</v>
      </c>
      <c r="BK221" s="213">
        <f>ROUND(I221*H221,2)</f>
        <v>0</v>
      </c>
      <c r="BL221" s="17" t="s">
        <v>146</v>
      </c>
      <c r="BM221" s="212" t="s">
        <v>873</v>
      </c>
    </row>
    <row r="222" spans="1:65" s="13" customFormat="1" ht="11.25">
      <c r="B222" s="218"/>
      <c r="C222" s="219"/>
      <c r="D222" s="214" t="s">
        <v>254</v>
      </c>
      <c r="E222" s="220" t="s">
        <v>1</v>
      </c>
      <c r="F222" s="221" t="s">
        <v>874</v>
      </c>
      <c r="G222" s="219"/>
      <c r="H222" s="222">
        <v>6720</v>
      </c>
      <c r="I222" s="223"/>
      <c r="J222" s="219"/>
      <c r="K222" s="219"/>
      <c r="L222" s="224"/>
      <c r="M222" s="225"/>
      <c r="N222" s="226"/>
      <c r="O222" s="226"/>
      <c r="P222" s="226"/>
      <c r="Q222" s="226"/>
      <c r="R222" s="226"/>
      <c r="S222" s="226"/>
      <c r="T222" s="227"/>
      <c r="AT222" s="228" t="s">
        <v>254</v>
      </c>
      <c r="AU222" s="228" t="s">
        <v>88</v>
      </c>
      <c r="AV222" s="13" t="s">
        <v>88</v>
      </c>
      <c r="AW222" s="13" t="s">
        <v>35</v>
      </c>
      <c r="AX222" s="13" t="s">
        <v>86</v>
      </c>
      <c r="AY222" s="228" t="s">
        <v>139</v>
      </c>
    </row>
    <row r="223" spans="1:65" s="2" customFormat="1" ht="16.5" customHeight="1">
      <c r="A223" s="35"/>
      <c r="B223" s="36"/>
      <c r="C223" s="201" t="s">
        <v>282</v>
      </c>
      <c r="D223" s="201" t="s">
        <v>142</v>
      </c>
      <c r="E223" s="202" t="s">
        <v>462</v>
      </c>
      <c r="F223" s="203" t="s">
        <v>463</v>
      </c>
      <c r="G223" s="204" t="s">
        <v>369</v>
      </c>
      <c r="H223" s="205">
        <v>129.19999999999999</v>
      </c>
      <c r="I223" s="206"/>
      <c r="J223" s="207">
        <f>ROUND(I223*H223,2)</f>
        <v>0</v>
      </c>
      <c r="K223" s="203" t="s">
        <v>336</v>
      </c>
      <c r="L223" s="40"/>
      <c r="M223" s="208" t="s">
        <v>1</v>
      </c>
      <c r="N223" s="209" t="s">
        <v>44</v>
      </c>
      <c r="O223" s="72"/>
      <c r="P223" s="210">
        <f>O223*H223</f>
        <v>0</v>
      </c>
      <c r="Q223" s="210">
        <v>0</v>
      </c>
      <c r="R223" s="210">
        <f>Q223*H223</f>
        <v>0</v>
      </c>
      <c r="S223" s="210">
        <v>0</v>
      </c>
      <c r="T223" s="211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12" t="s">
        <v>146</v>
      </c>
      <c r="AT223" s="212" t="s">
        <v>142</v>
      </c>
      <c r="AU223" s="212" t="s">
        <v>88</v>
      </c>
      <c r="AY223" s="17" t="s">
        <v>139</v>
      </c>
      <c r="BE223" s="213">
        <f>IF(N223="základní",J223,0)</f>
        <v>0</v>
      </c>
      <c r="BF223" s="213">
        <f>IF(N223="snížená",J223,0)</f>
        <v>0</v>
      </c>
      <c r="BG223" s="213">
        <f>IF(N223="zákl. přenesená",J223,0)</f>
        <v>0</v>
      </c>
      <c r="BH223" s="213">
        <f>IF(N223="sníž. přenesená",J223,0)</f>
        <v>0</v>
      </c>
      <c r="BI223" s="213">
        <f>IF(N223="nulová",J223,0)</f>
        <v>0</v>
      </c>
      <c r="BJ223" s="17" t="s">
        <v>86</v>
      </c>
      <c r="BK223" s="213">
        <f>ROUND(I223*H223,2)</f>
        <v>0</v>
      </c>
      <c r="BL223" s="17" t="s">
        <v>146</v>
      </c>
      <c r="BM223" s="212" t="s">
        <v>875</v>
      </c>
    </row>
    <row r="224" spans="1:65" s="2" customFormat="1" ht="19.5">
      <c r="A224" s="35"/>
      <c r="B224" s="36"/>
      <c r="C224" s="37"/>
      <c r="D224" s="214" t="s">
        <v>148</v>
      </c>
      <c r="E224" s="37"/>
      <c r="F224" s="215" t="s">
        <v>465</v>
      </c>
      <c r="G224" s="37"/>
      <c r="H224" s="37"/>
      <c r="I224" s="169"/>
      <c r="J224" s="37"/>
      <c r="K224" s="37"/>
      <c r="L224" s="40"/>
      <c r="M224" s="216"/>
      <c r="N224" s="217"/>
      <c r="O224" s="72"/>
      <c r="P224" s="72"/>
      <c r="Q224" s="72"/>
      <c r="R224" s="72"/>
      <c r="S224" s="72"/>
      <c r="T224" s="73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7" t="s">
        <v>148</v>
      </c>
      <c r="AU224" s="17" t="s">
        <v>88</v>
      </c>
    </row>
    <row r="225" spans="1:65" s="2" customFormat="1" ht="16.5" customHeight="1">
      <c r="A225" s="35"/>
      <c r="B225" s="36"/>
      <c r="C225" s="201" t="s">
        <v>287</v>
      </c>
      <c r="D225" s="201" t="s">
        <v>142</v>
      </c>
      <c r="E225" s="202" t="s">
        <v>466</v>
      </c>
      <c r="F225" s="203" t="s">
        <v>467</v>
      </c>
      <c r="G225" s="204" t="s">
        <v>468</v>
      </c>
      <c r="H225" s="205">
        <v>2026</v>
      </c>
      <c r="I225" s="206"/>
      <c r="J225" s="207">
        <f>ROUND(I225*H225,2)</f>
        <v>0</v>
      </c>
      <c r="K225" s="203" t="s">
        <v>1</v>
      </c>
      <c r="L225" s="40"/>
      <c r="M225" s="208" t="s">
        <v>1</v>
      </c>
      <c r="N225" s="209" t="s">
        <v>44</v>
      </c>
      <c r="O225" s="72"/>
      <c r="P225" s="210">
        <f>O225*H225</f>
        <v>0</v>
      </c>
      <c r="Q225" s="210">
        <v>0</v>
      </c>
      <c r="R225" s="210">
        <f>Q225*H225</f>
        <v>0</v>
      </c>
      <c r="S225" s="210">
        <v>1.4999999999999999E-2</v>
      </c>
      <c r="T225" s="211">
        <f>S225*H225</f>
        <v>30.39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12" t="s">
        <v>146</v>
      </c>
      <c r="AT225" s="212" t="s">
        <v>142</v>
      </c>
      <c r="AU225" s="212" t="s">
        <v>88</v>
      </c>
      <c r="AY225" s="17" t="s">
        <v>139</v>
      </c>
      <c r="BE225" s="213">
        <f>IF(N225="základní",J225,0)</f>
        <v>0</v>
      </c>
      <c r="BF225" s="213">
        <f>IF(N225="snížená",J225,0)</f>
        <v>0</v>
      </c>
      <c r="BG225" s="213">
        <f>IF(N225="zákl. přenesená",J225,0)</f>
        <v>0</v>
      </c>
      <c r="BH225" s="213">
        <f>IF(N225="sníž. přenesená",J225,0)</f>
        <v>0</v>
      </c>
      <c r="BI225" s="213">
        <f>IF(N225="nulová",J225,0)</f>
        <v>0</v>
      </c>
      <c r="BJ225" s="17" t="s">
        <v>86</v>
      </c>
      <c r="BK225" s="213">
        <f>ROUND(I225*H225,2)</f>
        <v>0</v>
      </c>
      <c r="BL225" s="17" t="s">
        <v>146</v>
      </c>
      <c r="BM225" s="212" t="s">
        <v>876</v>
      </c>
    </row>
    <row r="226" spans="1:65" s="13" customFormat="1" ht="11.25">
      <c r="B226" s="218"/>
      <c r="C226" s="219"/>
      <c r="D226" s="214" t="s">
        <v>254</v>
      </c>
      <c r="E226" s="220" t="s">
        <v>1</v>
      </c>
      <c r="F226" s="221" t="s">
        <v>877</v>
      </c>
      <c r="G226" s="219"/>
      <c r="H226" s="222">
        <v>2026</v>
      </c>
      <c r="I226" s="223"/>
      <c r="J226" s="219"/>
      <c r="K226" s="219"/>
      <c r="L226" s="224"/>
      <c r="M226" s="225"/>
      <c r="N226" s="226"/>
      <c r="O226" s="226"/>
      <c r="P226" s="226"/>
      <c r="Q226" s="226"/>
      <c r="R226" s="226"/>
      <c r="S226" s="226"/>
      <c r="T226" s="227"/>
      <c r="AT226" s="228" t="s">
        <v>254</v>
      </c>
      <c r="AU226" s="228" t="s">
        <v>88</v>
      </c>
      <c r="AV226" s="13" t="s">
        <v>88</v>
      </c>
      <c r="AW226" s="13" t="s">
        <v>35</v>
      </c>
      <c r="AX226" s="13" t="s">
        <v>86</v>
      </c>
      <c r="AY226" s="228" t="s">
        <v>139</v>
      </c>
    </row>
    <row r="227" spans="1:65" s="2" customFormat="1" ht="16.5" customHeight="1">
      <c r="A227" s="35"/>
      <c r="B227" s="36"/>
      <c r="C227" s="201" t="s">
        <v>292</v>
      </c>
      <c r="D227" s="201" t="s">
        <v>142</v>
      </c>
      <c r="E227" s="202" t="s">
        <v>471</v>
      </c>
      <c r="F227" s="203" t="s">
        <v>878</v>
      </c>
      <c r="G227" s="204" t="s">
        <v>230</v>
      </c>
      <c r="H227" s="205">
        <v>869</v>
      </c>
      <c r="I227" s="206"/>
      <c r="J227" s="207">
        <f>ROUND(I227*H227,2)</f>
        <v>0</v>
      </c>
      <c r="K227" s="203" t="s">
        <v>1</v>
      </c>
      <c r="L227" s="40"/>
      <c r="M227" s="208" t="s">
        <v>1</v>
      </c>
      <c r="N227" s="209" t="s">
        <v>44</v>
      </c>
      <c r="O227" s="72"/>
      <c r="P227" s="210">
        <f>O227*H227</f>
        <v>0</v>
      </c>
      <c r="Q227" s="210">
        <v>0</v>
      </c>
      <c r="R227" s="210">
        <f>Q227*H227</f>
        <v>0</v>
      </c>
      <c r="S227" s="210">
        <v>0</v>
      </c>
      <c r="T227" s="211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12" t="s">
        <v>146</v>
      </c>
      <c r="AT227" s="212" t="s">
        <v>142</v>
      </c>
      <c r="AU227" s="212" t="s">
        <v>88</v>
      </c>
      <c r="AY227" s="17" t="s">
        <v>139</v>
      </c>
      <c r="BE227" s="213">
        <f>IF(N227="základní",J227,0)</f>
        <v>0</v>
      </c>
      <c r="BF227" s="213">
        <f>IF(N227="snížená",J227,0)</f>
        <v>0</v>
      </c>
      <c r="BG227" s="213">
        <f>IF(N227="zákl. přenesená",J227,0)</f>
        <v>0</v>
      </c>
      <c r="BH227" s="213">
        <f>IF(N227="sníž. přenesená",J227,0)</f>
        <v>0</v>
      </c>
      <c r="BI227" s="213">
        <f>IF(N227="nulová",J227,0)</f>
        <v>0</v>
      </c>
      <c r="BJ227" s="17" t="s">
        <v>86</v>
      </c>
      <c r="BK227" s="213">
        <f>ROUND(I227*H227,2)</f>
        <v>0</v>
      </c>
      <c r="BL227" s="17" t="s">
        <v>146</v>
      </c>
      <c r="BM227" s="212" t="s">
        <v>879</v>
      </c>
    </row>
    <row r="228" spans="1:65" s="2" customFormat="1" ht="19.5">
      <c r="A228" s="35"/>
      <c r="B228" s="36"/>
      <c r="C228" s="37"/>
      <c r="D228" s="214" t="s">
        <v>148</v>
      </c>
      <c r="E228" s="37"/>
      <c r="F228" s="215" t="s">
        <v>474</v>
      </c>
      <c r="G228" s="37"/>
      <c r="H228" s="37"/>
      <c r="I228" s="169"/>
      <c r="J228" s="37"/>
      <c r="K228" s="37"/>
      <c r="L228" s="40"/>
      <c r="M228" s="216"/>
      <c r="N228" s="217"/>
      <c r="O228" s="72"/>
      <c r="P228" s="72"/>
      <c r="Q228" s="72"/>
      <c r="R228" s="72"/>
      <c r="S228" s="72"/>
      <c r="T228" s="73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7" t="s">
        <v>148</v>
      </c>
      <c r="AU228" s="17" t="s">
        <v>88</v>
      </c>
    </row>
    <row r="229" spans="1:65" s="2" customFormat="1" ht="16.5" customHeight="1">
      <c r="A229" s="35"/>
      <c r="B229" s="36"/>
      <c r="C229" s="201" t="s">
        <v>296</v>
      </c>
      <c r="D229" s="201" t="s">
        <v>142</v>
      </c>
      <c r="E229" s="202" t="s">
        <v>475</v>
      </c>
      <c r="F229" s="203" t="s">
        <v>476</v>
      </c>
      <c r="G229" s="204" t="s">
        <v>369</v>
      </c>
      <c r="H229" s="205">
        <v>9557</v>
      </c>
      <c r="I229" s="206"/>
      <c r="J229" s="207">
        <f>ROUND(I229*H229,2)</f>
        <v>0</v>
      </c>
      <c r="K229" s="203" t="s">
        <v>1</v>
      </c>
      <c r="L229" s="40"/>
      <c r="M229" s="208" t="s">
        <v>1</v>
      </c>
      <c r="N229" s="209" t="s">
        <v>44</v>
      </c>
      <c r="O229" s="72"/>
      <c r="P229" s="210">
        <f>O229*H229</f>
        <v>0</v>
      </c>
      <c r="Q229" s="210">
        <v>0</v>
      </c>
      <c r="R229" s="210">
        <f>Q229*H229</f>
        <v>0</v>
      </c>
      <c r="S229" s="210">
        <v>0</v>
      </c>
      <c r="T229" s="211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12" t="s">
        <v>146</v>
      </c>
      <c r="AT229" s="212" t="s">
        <v>142</v>
      </c>
      <c r="AU229" s="212" t="s">
        <v>88</v>
      </c>
      <c r="AY229" s="17" t="s">
        <v>139</v>
      </c>
      <c r="BE229" s="213">
        <f>IF(N229="základní",J229,0)</f>
        <v>0</v>
      </c>
      <c r="BF229" s="213">
        <f>IF(N229="snížená",J229,0)</f>
        <v>0</v>
      </c>
      <c r="BG229" s="213">
        <f>IF(N229="zákl. přenesená",J229,0)</f>
        <v>0</v>
      </c>
      <c r="BH229" s="213">
        <f>IF(N229="sníž. přenesená",J229,0)</f>
        <v>0</v>
      </c>
      <c r="BI229" s="213">
        <f>IF(N229="nulová",J229,0)</f>
        <v>0</v>
      </c>
      <c r="BJ229" s="17" t="s">
        <v>86</v>
      </c>
      <c r="BK229" s="213">
        <f>ROUND(I229*H229,2)</f>
        <v>0</v>
      </c>
      <c r="BL229" s="17" t="s">
        <v>146</v>
      </c>
      <c r="BM229" s="212" t="s">
        <v>880</v>
      </c>
    </row>
    <row r="230" spans="1:65" s="2" customFormat="1" ht="19.5">
      <c r="A230" s="35"/>
      <c r="B230" s="36"/>
      <c r="C230" s="37"/>
      <c r="D230" s="214" t="s">
        <v>148</v>
      </c>
      <c r="E230" s="37"/>
      <c r="F230" s="215" t="s">
        <v>474</v>
      </c>
      <c r="G230" s="37"/>
      <c r="H230" s="37"/>
      <c r="I230" s="169"/>
      <c r="J230" s="37"/>
      <c r="K230" s="37"/>
      <c r="L230" s="40"/>
      <c r="M230" s="216"/>
      <c r="N230" s="217"/>
      <c r="O230" s="72"/>
      <c r="P230" s="72"/>
      <c r="Q230" s="72"/>
      <c r="R230" s="72"/>
      <c r="S230" s="72"/>
      <c r="T230" s="73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7" t="s">
        <v>148</v>
      </c>
      <c r="AU230" s="17" t="s">
        <v>88</v>
      </c>
    </row>
    <row r="231" spans="1:65" s="13" customFormat="1" ht="11.25">
      <c r="B231" s="218"/>
      <c r="C231" s="219"/>
      <c r="D231" s="214" t="s">
        <v>254</v>
      </c>
      <c r="E231" s="220" t="s">
        <v>1</v>
      </c>
      <c r="F231" s="221" t="s">
        <v>881</v>
      </c>
      <c r="G231" s="219"/>
      <c r="H231" s="222">
        <v>3620.6</v>
      </c>
      <c r="I231" s="223"/>
      <c r="J231" s="219"/>
      <c r="K231" s="219"/>
      <c r="L231" s="224"/>
      <c r="M231" s="225"/>
      <c r="N231" s="226"/>
      <c r="O231" s="226"/>
      <c r="P231" s="226"/>
      <c r="Q231" s="226"/>
      <c r="R231" s="226"/>
      <c r="S231" s="226"/>
      <c r="T231" s="227"/>
      <c r="AT231" s="228" t="s">
        <v>254</v>
      </c>
      <c r="AU231" s="228" t="s">
        <v>88</v>
      </c>
      <c r="AV231" s="13" t="s">
        <v>88</v>
      </c>
      <c r="AW231" s="13" t="s">
        <v>35</v>
      </c>
      <c r="AX231" s="13" t="s">
        <v>79</v>
      </c>
      <c r="AY231" s="228" t="s">
        <v>139</v>
      </c>
    </row>
    <row r="232" spans="1:65" s="13" customFormat="1" ht="11.25">
      <c r="B232" s="218"/>
      <c r="C232" s="219"/>
      <c r="D232" s="214" t="s">
        <v>254</v>
      </c>
      <c r="E232" s="220" t="s">
        <v>1</v>
      </c>
      <c r="F232" s="221" t="s">
        <v>820</v>
      </c>
      <c r="G232" s="219"/>
      <c r="H232" s="222">
        <v>196.9</v>
      </c>
      <c r="I232" s="223"/>
      <c r="J232" s="219"/>
      <c r="K232" s="219"/>
      <c r="L232" s="224"/>
      <c r="M232" s="225"/>
      <c r="N232" s="226"/>
      <c r="O232" s="226"/>
      <c r="P232" s="226"/>
      <c r="Q232" s="226"/>
      <c r="R232" s="226"/>
      <c r="S232" s="226"/>
      <c r="T232" s="227"/>
      <c r="AT232" s="228" t="s">
        <v>254</v>
      </c>
      <c r="AU232" s="228" t="s">
        <v>88</v>
      </c>
      <c r="AV232" s="13" t="s">
        <v>88</v>
      </c>
      <c r="AW232" s="13" t="s">
        <v>35</v>
      </c>
      <c r="AX232" s="13" t="s">
        <v>79</v>
      </c>
      <c r="AY232" s="228" t="s">
        <v>139</v>
      </c>
    </row>
    <row r="233" spans="1:65" s="13" customFormat="1" ht="11.25">
      <c r="B233" s="218"/>
      <c r="C233" s="219"/>
      <c r="D233" s="214" t="s">
        <v>254</v>
      </c>
      <c r="E233" s="220" t="s">
        <v>1</v>
      </c>
      <c r="F233" s="221" t="s">
        <v>825</v>
      </c>
      <c r="G233" s="219"/>
      <c r="H233" s="222">
        <v>57.8</v>
      </c>
      <c r="I233" s="223"/>
      <c r="J233" s="219"/>
      <c r="K233" s="219"/>
      <c r="L233" s="224"/>
      <c r="M233" s="225"/>
      <c r="N233" s="226"/>
      <c r="O233" s="226"/>
      <c r="P233" s="226"/>
      <c r="Q233" s="226"/>
      <c r="R233" s="226"/>
      <c r="S233" s="226"/>
      <c r="T233" s="227"/>
      <c r="AT233" s="228" t="s">
        <v>254</v>
      </c>
      <c r="AU233" s="228" t="s">
        <v>88</v>
      </c>
      <c r="AV233" s="13" t="s">
        <v>88</v>
      </c>
      <c r="AW233" s="13" t="s">
        <v>35</v>
      </c>
      <c r="AX233" s="13" t="s">
        <v>79</v>
      </c>
      <c r="AY233" s="228" t="s">
        <v>139</v>
      </c>
    </row>
    <row r="234" spans="1:65" s="13" customFormat="1" ht="11.25">
      <c r="B234" s="218"/>
      <c r="C234" s="219"/>
      <c r="D234" s="214" t="s">
        <v>254</v>
      </c>
      <c r="E234" s="220" t="s">
        <v>1</v>
      </c>
      <c r="F234" s="221" t="s">
        <v>821</v>
      </c>
      <c r="G234" s="219"/>
      <c r="H234" s="222">
        <v>8404.5</v>
      </c>
      <c r="I234" s="223"/>
      <c r="J234" s="219"/>
      <c r="K234" s="219"/>
      <c r="L234" s="224"/>
      <c r="M234" s="225"/>
      <c r="N234" s="226"/>
      <c r="O234" s="226"/>
      <c r="P234" s="226"/>
      <c r="Q234" s="226"/>
      <c r="R234" s="226"/>
      <c r="S234" s="226"/>
      <c r="T234" s="227"/>
      <c r="AT234" s="228" t="s">
        <v>254</v>
      </c>
      <c r="AU234" s="228" t="s">
        <v>88</v>
      </c>
      <c r="AV234" s="13" t="s">
        <v>88</v>
      </c>
      <c r="AW234" s="13" t="s">
        <v>35</v>
      </c>
      <c r="AX234" s="13" t="s">
        <v>79</v>
      </c>
      <c r="AY234" s="228" t="s">
        <v>139</v>
      </c>
    </row>
    <row r="235" spans="1:65" s="15" customFormat="1" ht="11.25">
      <c r="B235" s="256"/>
      <c r="C235" s="257"/>
      <c r="D235" s="214" t="s">
        <v>254</v>
      </c>
      <c r="E235" s="258" t="s">
        <v>1</v>
      </c>
      <c r="F235" s="259" t="s">
        <v>393</v>
      </c>
      <c r="G235" s="257"/>
      <c r="H235" s="260">
        <v>12279.8</v>
      </c>
      <c r="I235" s="261"/>
      <c r="J235" s="257"/>
      <c r="K235" s="257"/>
      <c r="L235" s="262"/>
      <c r="M235" s="263"/>
      <c r="N235" s="264"/>
      <c r="O235" s="264"/>
      <c r="P235" s="264"/>
      <c r="Q235" s="264"/>
      <c r="R235" s="264"/>
      <c r="S235" s="264"/>
      <c r="T235" s="265"/>
      <c r="AT235" s="266" t="s">
        <v>254</v>
      </c>
      <c r="AU235" s="266" t="s">
        <v>88</v>
      </c>
      <c r="AV235" s="15" t="s">
        <v>154</v>
      </c>
      <c r="AW235" s="15" t="s">
        <v>35</v>
      </c>
      <c r="AX235" s="15" t="s">
        <v>79</v>
      </c>
      <c r="AY235" s="266" t="s">
        <v>139</v>
      </c>
    </row>
    <row r="236" spans="1:65" s="13" customFormat="1" ht="11.25">
      <c r="B236" s="218"/>
      <c r="C236" s="219"/>
      <c r="D236" s="214" t="s">
        <v>254</v>
      </c>
      <c r="E236" s="220" t="s">
        <v>1</v>
      </c>
      <c r="F236" s="221" t="s">
        <v>882</v>
      </c>
      <c r="G236" s="219"/>
      <c r="H236" s="222">
        <v>-1842.9</v>
      </c>
      <c r="I236" s="223"/>
      <c r="J236" s="219"/>
      <c r="K236" s="219"/>
      <c r="L236" s="224"/>
      <c r="M236" s="225"/>
      <c r="N236" s="226"/>
      <c r="O236" s="226"/>
      <c r="P236" s="226"/>
      <c r="Q236" s="226"/>
      <c r="R236" s="226"/>
      <c r="S236" s="226"/>
      <c r="T236" s="227"/>
      <c r="AT236" s="228" t="s">
        <v>254</v>
      </c>
      <c r="AU236" s="228" t="s">
        <v>88</v>
      </c>
      <c r="AV236" s="13" t="s">
        <v>88</v>
      </c>
      <c r="AW236" s="13" t="s">
        <v>35</v>
      </c>
      <c r="AX236" s="13" t="s">
        <v>79</v>
      </c>
      <c r="AY236" s="228" t="s">
        <v>139</v>
      </c>
    </row>
    <row r="237" spans="1:65" s="13" customFormat="1" ht="11.25">
      <c r="B237" s="218"/>
      <c r="C237" s="219"/>
      <c r="D237" s="214" t="s">
        <v>254</v>
      </c>
      <c r="E237" s="220" t="s">
        <v>1</v>
      </c>
      <c r="F237" s="221" t="s">
        <v>883</v>
      </c>
      <c r="G237" s="219"/>
      <c r="H237" s="222">
        <v>-672</v>
      </c>
      <c r="I237" s="223"/>
      <c r="J237" s="219"/>
      <c r="K237" s="219"/>
      <c r="L237" s="224"/>
      <c r="M237" s="225"/>
      <c r="N237" s="226"/>
      <c r="O237" s="226"/>
      <c r="P237" s="226"/>
      <c r="Q237" s="226"/>
      <c r="R237" s="226"/>
      <c r="S237" s="226"/>
      <c r="T237" s="227"/>
      <c r="AT237" s="228" t="s">
        <v>254</v>
      </c>
      <c r="AU237" s="228" t="s">
        <v>88</v>
      </c>
      <c r="AV237" s="13" t="s">
        <v>88</v>
      </c>
      <c r="AW237" s="13" t="s">
        <v>35</v>
      </c>
      <c r="AX237" s="13" t="s">
        <v>79</v>
      </c>
      <c r="AY237" s="228" t="s">
        <v>139</v>
      </c>
    </row>
    <row r="238" spans="1:65" s="13" customFormat="1" ht="11.25">
      <c r="B238" s="218"/>
      <c r="C238" s="219"/>
      <c r="D238" s="214" t="s">
        <v>254</v>
      </c>
      <c r="E238" s="220" t="s">
        <v>1</v>
      </c>
      <c r="F238" s="221" t="s">
        <v>884</v>
      </c>
      <c r="G238" s="219"/>
      <c r="H238" s="222">
        <v>-86.9</v>
      </c>
      <c r="I238" s="223"/>
      <c r="J238" s="219"/>
      <c r="K238" s="219"/>
      <c r="L238" s="224"/>
      <c r="M238" s="225"/>
      <c r="N238" s="226"/>
      <c r="O238" s="226"/>
      <c r="P238" s="226"/>
      <c r="Q238" s="226"/>
      <c r="R238" s="226"/>
      <c r="S238" s="226"/>
      <c r="T238" s="227"/>
      <c r="AT238" s="228" t="s">
        <v>254</v>
      </c>
      <c r="AU238" s="228" t="s">
        <v>88</v>
      </c>
      <c r="AV238" s="13" t="s">
        <v>88</v>
      </c>
      <c r="AW238" s="13" t="s">
        <v>35</v>
      </c>
      <c r="AX238" s="13" t="s">
        <v>79</v>
      </c>
      <c r="AY238" s="228" t="s">
        <v>139</v>
      </c>
    </row>
    <row r="239" spans="1:65" s="13" customFormat="1" ht="11.25">
      <c r="B239" s="218"/>
      <c r="C239" s="219"/>
      <c r="D239" s="214" t="s">
        <v>254</v>
      </c>
      <c r="E239" s="220" t="s">
        <v>1</v>
      </c>
      <c r="F239" s="221" t="s">
        <v>885</v>
      </c>
      <c r="G239" s="219"/>
      <c r="H239" s="222">
        <v>-121</v>
      </c>
      <c r="I239" s="223"/>
      <c r="J239" s="219"/>
      <c r="K239" s="219"/>
      <c r="L239" s="224"/>
      <c r="M239" s="225"/>
      <c r="N239" s="226"/>
      <c r="O239" s="226"/>
      <c r="P239" s="226"/>
      <c r="Q239" s="226"/>
      <c r="R239" s="226"/>
      <c r="S239" s="226"/>
      <c r="T239" s="227"/>
      <c r="AT239" s="228" t="s">
        <v>254</v>
      </c>
      <c r="AU239" s="228" t="s">
        <v>88</v>
      </c>
      <c r="AV239" s="13" t="s">
        <v>88</v>
      </c>
      <c r="AW239" s="13" t="s">
        <v>35</v>
      </c>
      <c r="AX239" s="13" t="s">
        <v>79</v>
      </c>
      <c r="AY239" s="228" t="s">
        <v>139</v>
      </c>
    </row>
    <row r="240" spans="1:65" s="15" customFormat="1" ht="11.25">
      <c r="B240" s="256"/>
      <c r="C240" s="257"/>
      <c r="D240" s="214" t="s">
        <v>254</v>
      </c>
      <c r="E240" s="258" t="s">
        <v>1</v>
      </c>
      <c r="F240" s="259" t="s">
        <v>393</v>
      </c>
      <c r="G240" s="257"/>
      <c r="H240" s="260">
        <v>-2722.8</v>
      </c>
      <c r="I240" s="261"/>
      <c r="J240" s="257"/>
      <c r="K240" s="257"/>
      <c r="L240" s="262"/>
      <c r="M240" s="263"/>
      <c r="N240" s="264"/>
      <c r="O240" s="264"/>
      <c r="P240" s="264"/>
      <c r="Q240" s="264"/>
      <c r="R240" s="264"/>
      <c r="S240" s="264"/>
      <c r="T240" s="265"/>
      <c r="AT240" s="266" t="s">
        <v>254</v>
      </c>
      <c r="AU240" s="266" t="s">
        <v>88</v>
      </c>
      <c r="AV240" s="15" t="s">
        <v>154</v>
      </c>
      <c r="AW240" s="15" t="s">
        <v>35</v>
      </c>
      <c r="AX240" s="15" t="s">
        <v>79</v>
      </c>
      <c r="AY240" s="266" t="s">
        <v>139</v>
      </c>
    </row>
    <row r="241" spans="1:65" s="14" customFormat="1" ht="11.25">
      <c r="B241" s="235"/>
      <c r="C241" s="236"/>
      <c r="D241" s="214" t="s">
        <v>254</v>
      </c>
      <c r="E241" s="237" t="s">
        <v>1</v>
      </c>
      <c r="F241" s="238" t="s">
        <v>349</v>
      </c>
      <c r="G241" s="236"/>
      <c r="H241" s="239">
        <v>9557</v>
      </c>
      <c r="I241" s="240"/>
      <c r="J241" s="236"/>
      <c r="K241" s="236"/>
      <c r="L241" s="241"/>
      <c r="M241" s="242"/>
      <c r="N241" s="243"/>
      <c r="O241" s="243"/>
      <c r="P241" s="243"/>
      <c r="Q241" s="243"/>
      <c r="R241" s="243"/>
      <c r="S241" s="243"/>
      <c r="T241" s="244"/>
      <c r="AT241" s="245" t="s">
        <v>254</v>
      </c>
      <c r="AU241" s="245" t="s">
        <v>88</v>
      </c>
      <c r="AV241" s="14" t="s">
        <v>146</v>
      </c>
      <c r="AW241" s="14" t="s">
        <v>35</v>
      </c>
      <c r="AX241" s="14" t="s">
        <v>86</v>
      </c>
      <c r="AY241" s="245" t="s">
        <v>139</v>
      </c>
    </row>
    <row r="242" spans="1:65" s="12" customFormat="1" ht="22.9" customHeight="1">
      <c r="B242" s="185"/>
      <c r="C242" s="186"/>
      <c r="D242" s="187" t="s">
        <v>78</v>
      </c>
      <c r="E242" s="199" t="s">
        <v>88</v>
      </c>
      <c r="F242" s="199" t="s">
        <v>486</v>
      </c>
      <c r="G242" s="186"/>
      <c r="H242" s="186"/>
      <c r="I242" s="189"/>
      <c r="J242" s="200">
        <f>BK242</f>
        <v>0</v>
      </c>
      <c r="K242" s="186"/>
      <c r="L242" s="191"/>
      <c r="M242" s="192"/>
      <c r="N242" s="193"/>
      <c r="O242" s="193"/>
      <c r="P242" s="194">
        <f>SUM(P243:P271)</f>
        <v>0</v>
      </c>
      <c r="Q242" s="193"/>
      <c r="R242" s="194">
        <f>SUM(R243:R271)</f>
        <v>85.344541200000009</v>
      </c>
      <c r="S242" s="193"/>
      <c r="T242" s="195">
        <f>SUM(T243:T271)</f>
        <v>0</v>
      </c>
      <c r="AR242" s="196" t="s">
        <v>86</v>
      </c>
      <c r="AT242" s="197" t="s">
        <v>78</v>
      </c>
      <c r="AU242" s="197" t="s">
        <v>86</v>
      </c>
      <c r="AY242" s="196" t="s">
        <v>139</v>
      </c>
      <c r="BK242" s="198">
        <f>SUM(BK243:BK271)</f>
        <v>0</v>
      </c>
    </row>
    <row r="243" spans="1:65" s="2" customFormat="1" ht="16.5" customHeight="1">
      <c r="A243" s="35"/>
      <c r="B243" s="36"/>
      <c r="C243" s="201" t="s">
        <v>301</v>
      </c>
      <c r="D243" s="201" t="s">
        <v>142</v>
      </c>
      <c r="E243" s="202" t="s">
        <v>886</v>
      </c>
      <c r="F243" s="203" t="s">
        <v>887</v>
      </c>
      <c r="G243" s="204" t="s">
        <v>199</v>
      </c>
      <c r="H243" s="205">
        <v>80</v>
      </c>
      <c r="I243" s="206"/>
      <c r="J243" s="207">
        <f>ROUND(I243*H243,2)</f>
        <v>0</v>
      </c>
      <c r="K243" s="203" t="s">
        <v>336</v>
      </c>
      <c r="L243" s="40"/>
      <c r="M243" s="208" t="s">
        <v>1</v>
      </c>
      <c r="N243" s="209" t="s">
        <v>44</v>
      </c>
      <c r="O243" s="72"/>
      <c r="P243" s="210">
        <f>O243*H243</f>
        <v>0</v>
      </c>
      <c r="Q243" s="210">
        <v>0</v>
      </c>
      <c r="R243" s="210">
        <f>Q243*H243</f>
        <v>0</v>
      </c>
      <c r="S243" s="210">
        <v>0</v>
      </c>
      <c r="T243" s="211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12" t="s">
        <v>146</v>
      </c>
      <c r="AT243" s="212" t="s">
        <v>142</v>
      </c>
      <c r="AU243" s="212" t="s">
        <v>88</v>
      </c>
      <c r="AY243" s="17" t="s">
        <v>139</v>
      </c>
      <c r="BE243" s="213">
        <f>IF(N243="základní",J243,0)</f>
        <v>0</v>
      </c>
      <c r="BF243" s="213">
        <f>IF(N243="snížená",J243,0)</f>
        <v>0</v>
      </c>
      <c r="BG243" s="213">
        <f>IF(N243="zákl. přenesená",J243,0)</f>
        <v>0</v>
      </c>
      <c r="BH243" s="213">
        <f>IF(N243="sníž. přenesená",J243,0)</f>
        <v>0</v>
      </c>
      <c r="BI243" s="213">
        <f>IF(N243="nulová",J243,0)</f>
        <v>0</v>
      </c>
      <c r="BJ243" s="17" t="s">
        <v>86</v>
      </c>
      <c r="BK243" s="213">
        <f>ROUND(I243*H243,2)</f>
        <v>0</v>
      </c>
      <c r="BL243" s="17" t="s">
        <v>146</v>
      </c>
      <c r="BM243" s="212" t="s">
        <v>888</v>
      </c>
    </row>
    <row r="244" spans="1:65" s="13" customFormat="1" ht="11.25">
      <c r="B244" s="218"/>
      <c r="C244" s="219"/>
      <c r="D244" s="214" t="s">
        <v>254</v>
      </c>
      <c r="E244" s="220" t="s">
        <v>1</v>
      </c>
      <c r="F244" s="221" t="s">
        <v>889</v>
      </c>
      <c r="G244" s="219"/>
      <c r="H244" s="222">
        <v>80</v>
      </c>
      <c r="I244" s="223"/>
      <c r="J244" s="219"/>
      <c r="K244" s="219"/>
      <c r="L244" s="224"/>
      <c r="M244" s="225"/>
      <c r="N244" s="226"/>
      <c r="O244" s="226"/>
      <c r="P244" s="226"/>
      <c r="Q244" s="226"/>
      <c r="R244" s="226"/>
      <c r="S244" s="226"/>
      <c r="T244" s="227"/>
      <c r="AT244" s="228" t="s">
        <v>254</v>
      </c>
      <c r="AU244" s="228" t="s">
        <v>88</v>
      </c>
      <c r="AV244" s="13" t="s">
        <v>88</v>
      </c>
      <c r="AW244" s="13" t="s">
        <v>35</v>
      </c>
      <c r="AX244" s="13" t="s">
        <v>86</v>
      </c>
      <c r="AY244" s="228" t="s">
        <v>139</v>
      </c>
    </row>
    <row r="245" spans="1:65" s="2" customFormat="1" ht="16.5" customHeight="1">
      <c r="A245" s="35"/>
      <c r="B245" s="36"/>
      <c r="C245" s="246" t="s">
        <v>306</v>
      </c>
      <c r="D245" s="246" t="s">
        <v>381</v>
      </c>
      <c r="E245" s="247" t="s">
        <v>890</v>
      </c>
      <c r="F245" s="248" t="s">
        <v>891</v>
      </c>
      <c r="G245" s="249" t="s">
        <v>369</v>
      </c>
      <c r="H245" s="250">
        <v>8</v>
      </c>
      <c r="I245" s="251"/>
      <c r="J245" s="252">
        <f>ROUND(I245*H245,2)</f>
        <v>0</v>
      </c>
      <c r="K245" s="248" t="s">
        <v>336</v>
      </c>
      <c r="L245" s="253"/>
      <c r="M245" s="254" t="s">
        <v>1</v>
      </c>
      <c r="N245" s="255" t="s">
        <v>44</v>
      </c>
      <c r="O245" s="72"/>
      <c r="P245" s="210">
        <f>O245*H245</f>
        <v>0</v>
      </c>
      <c r="Q245" s="210">
        <v>2.4289999999999998</v>
      </c>
      <c r="R245" s="210">
        <f>Q245*H245</f>
        <v>19.431999999999999</v>
      </c>
      <c r="S245" s="210">
        <v>0</v>
      </c>
      <c r="T245" s="211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12" t="s">
        <v>176</v>
      </c>
      <c r="AT245" s="212" t="s">
        <v>381</v>
      </c>
      <c r="AU245" s="212" t="s">
        <v>88</v>
      </c>
      <c r="AY245" s="17" t="s">
        <v>139</v>
      </c>
      <c r="BE245" s="213">
        <f>IF(N245="základní",J245,0)</f>
        <v>0</v>
      </c>
      <c r="BF245" s="213">
        <f>IF(N245="snížená",J245,0)</f>
        <v>0</v>
      </c>
      <c r="BG245" s="213">
        <f>IF(N245="zákl. přenesená",J245,0)</f>
        <v>0</v>
      </c>
      <c r="BH245" s="213">
        <f>IF(N245="sníž. přenesená",J245,0)</f>
        <v>0</v>
      </c>
      <c r="BI245" s="213">
        <f>IF(N245="nulová",J245,0)</f>
        <v>0</v>
      </c>
      <c r="BJ245" s="17" t="s">
        <v>86</v>
      </c>
      <c r="BK245" s="213">
        <f>ROUND(I245*H245,2)</f>
        <v>0</v>
      </c>
      <c r="BL245" s="17" t="s">
        <v>146</v>
      </c>
      <c r="BM245" s="212" t="s">
        <v>892</v>
      </c>
    </row>
    <row r="246" spans="1:65" s="13" customFormat="1" ht="11.25">
      <c r="B246" s="218"/>
      <c r="C246" s="219"/>
      <c r="D246" s="214" t="s">
        <v>254</v>
      </c>
      <c r="E246" s="220" t="s">
        <v>1</v>
      </c>
      <c r="F246" s="221" t="s">
        <v>893</v>
      </c>
      <c r="G246" s="219"/>
      <c r="H246" s="222">
        <v>8</v>
      </c>
      <c r="I246" s="223"/>
      <c r="J246" s="219"/>
      <c r="K246" s="219"/>
      <c r="L246" s="224"/>
      <c r="M246" s="225"/>
      <c r="N246" s="226"/>
      <c r="O246" s="226"/>
      <c r="P246" s="226"/>
      <c r="Q246" s="226"/>
      <c r="R246" s="226"/>
      <c r="S246" s="226"/>
      <c r="T246" s="227"/>
      <c r="AT246" s="228" t="s">
        <v>254</v>
      </c>
      <c r="AU246" s="228" t="s">
        <v>88</v>
      </c>
      <c r="AV246" s="13" t="s">
        <v>88</v>
      </c>
      <c r="AW246" s="13" t="s">
        <v>35</v>
      </c>
      <c r="AX246" s="13" t="s">
        <v>86</v>
      </c>
      <c r="AY246" s="228" t="s">
        <v>139</v>
      </c>
    </row>
    <row r="247" spans="1:65" s="2" customFormat="1" ht="21.75" customHeight="1">
      <c r="A247" s="35"/>
      <c r="B247" s="36"/>
      <c r="C247" s="201" t="s">
        <v>310</v>
      </c>
      <c r="D247" s="201" t="s">
        <v>142</v>
      </c>
      <c r="E247" s="202" t="s">
        <v>894</v>
      </c>
      <c r="F247" s="203" t="s">
        <v>895</v>
      </c>
      <c r="G247" s="204" t="s">
        <v>199</v>
      </c>
      <c r="H247" s="205">
        <v>80</v>
      </c>
      <c r="I247" s="206"/>
      <c r="J247" s="207">
        <f>ROUND(I247*H247,2)</f>
        <v>0</v>
      </c>
      <c r="K247" s="203" t="s">
        <v>336</v>
      </c>
      <c r="L247" s="40"/>
      <c r="M247" s="208" t="s">
        <v>1</v>
      </c>
      <c r="N247" s="209" t="s">
        <v>44</v>
      </c>
      <c r="O247" s="72"/>
      <c r="P247" s="210">
        <f>O247*H247</f>
        <v>0</v>
      </c>
      <c r="Q247" s="210">
        <v>9.4999999999999998E-3</v>
      </c>
      <c r="R247" s="210">
        <f>Q247*H247</f>
        <v>0.76</v>
      </c>
      <c r="S247" s="210">
        <v>0</v>
      </c>
      <c r="T247" s="211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12" t="s">
        <v>146</v>
      </c>
      <c r="AT247" s="212" t="s">
        <v>142</v>
      </c>
      <c r="AU247" s="212" t="s">
        <v>88</v>
      </c>
      <c r="AY247" s="17" t="s">
        <v>139</v>
      </c>
      <c r="BE247" s="213">
        <f>IF(N247="základní",J247,0)</f>
        <v>0</v>
      </c>
      <c r="BF247" s="213">
        <f>IF(N247="snížená",J247,0)</f>
        <v>0</v>
      </c>
      <c r="BG247" s="213">
        <f>IF(N247="zákl. přenesená",J247,0)</f>
        <v>0</v>
      </c>
      <c r="BH247" s="213">
        <f>IF(N247="sníž. přenesená",J247,0)</f>
        <v>0</v>
      </c>
      <c r="BI247" s="213">
        <f>IF(N247="nulová",J247,0)</f>
        <v>0</v>
      </c>
      <c r="BJ247" s="17" t="s">
        <v>86</v>
      </c>
      <c r="BK247" s="213">
        <f>ROUND(I247*H247,2)</f>
        <v>0</v>
      </c>
      <c r="BL247" s="17" t="s">
        <v>146</v>
      </c>
      <c r="BM247" s="212" t="s">
        <v>896</v>
      </c>
    </row>
    <row r="248" spans="1:65" s="2" customFormat="1" ht="16.5" customHeight="1">
      <c r="A248" s="35"/>
      <c r="B248" s="36"/>
      <c r="C248" s="201" t="s">
        <v>503</v>
      </c>
      <c r="D248" s="201" t="s">
        <v>142</v>
      </c>
      <c r="E248" s="202" t="s">
        <v>487</v>
      </c>
      <c r="F248" s="203" t="s">
        <v>488</v>
      </c>
      <c r="G248" s="204" t="s">
        <v>199</v>
      </c>
      <c r="H248" s="205">
        <v>56</v>
      </c>
      <c r="I248" s="206"/>
      <c r="J248" s="207">
        <f>ROUND(I248*H248,2)</f>
        <v>0</v>
      </c>
      <c r="K248" s="203" t="s">
        <v>336</v>
      </c>
      <c r="L248" s="40"/>
      <c r="M248" s="208" t="s">
        <v>1</v>
      </c>
      <c r="N248" s="209" t="s">
        <v>44</v>
      </c>
      <c r="O248" s="72"/>
      <c r="P248" s="210">
        <f>O248*H248</f>
        <v>0</v>
      </c>
      <c r="Q248" s="210">
        <v>1E-4</v>
      </c>
      <c r="R248" s="210">
        <f>Q248*H248</f>
        <v>5.5999999999999999E-3</v>
      </c>
      <c r="S248" s="210">
        <v>0</v>
      </c>
      <c r="T248" s="211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12" t="s">
        <v>146</v>
      </c>
      <c r="AT248" s="212" t="s">
        <v>142</v>
      </c>
      <c r="AU248" s="212" t="s">
        <v>88</v>
      </c>
      <c r="AY248" s="17" t="s">
        <v>139</v>
      </c>
      <c r="BE248" s="213">
        <f>IF(N248="základní",J248,0)</f>
        <v>0</v>
      </c>
      <c r="BF248" s="213">
        <f>IF(N248="snížená",J248,0)</f>
        <v>0</v>
      </c>
      <c r="BG248" s="213">
        <f>IF(N248="zákl. přenesená",J248,0)</f>
        <v>0</v>
      </c>
      <c r="BH248" s="213">
        <f>IF(N248="sníž. přenesená",J248,0)</f>
        <v>0</v>
      </c>
      <c r="BI248" s="213">
        <f>IF(N248="nulová",J248,0)</f>
        <v>0</v>
      </c>
      <c r="BJ248" s="17" t="s">
        <v>86</v>
      </c>
      <c r="BK248" s="213">
        <f>ROUND(I248*H248,2)</f>
        <v>0</v>
      </c>
      <c r="BL248" s="17" t="s">
        <v>146</v>
      </c>
      <c r="BM248" s="212" t="s">
        <v>897</v>
      </c>
    </row>
    <row r="249" spans="1:65" s="13" customFormat="1" ht="11.25">
      <c r="B249" s="218"/>
      <c r="C249" s="219"/>
      <c r="D249" s="214" t="s">
        <v>254</v>
      </c>
      <c r="E249" s="220" t="s">
        <v>1</v>
      </c>
      <c r="F249" s="221" t="s">
        <v>898</v>
      </c>
      <c r="G249" s="219"/>
      <c r="H249" s="222">
        <v>56</v>
      </c>
      <c r="I249" s="223"/>
      <c r="J249" s="219"/>
      <c r="K249" s="219"/>
      <c r="L249" s="224"/>
      <c r="M249" s="225"/>
      <c r="N249" s="226"/>
      <c r="O249" s="226"/>
      <c r="P249" s="226"/>
      <c r="Q249" s="226"/>
      <c r="R249" s="226"/>
      <c r="S249" s="226"/>
      <c r="T249" s="227"/>
      <c r="AT249" s="228" t="s">
        <v>254</v>
      </c>
      <c r="AU249" s="228" t="s">
        <v>88</v>
      </c>
      <c r="AV249" s="13" t="s">
        <v>88</v>
      </c>
      <c r="AW249" s="13" t="s">
        <v>35</v>
      </c>
      <c r="AX249" s="13" t="s">
        <v>86</v>
      </c>
      <c r="AY249" s="228" t="s">
        <v>139</v>
      </c>
    </row>
    <row r="250" spans="1:65" s="2" customFormat="1" ht="16.5" customHeight="1">
      <c r="A250" s="35"/>
      <c r="B250" s="36"/>
      <c r="C250" s="246" t="s">
        <v>511</v>
      </c>
      <c r="D250" s="246" t="s">
        <v>381</v>
      </c>
      <c r="E250" s="247" t="s">
        <v>491</v>
      </c>
      <c r="F250" s="248" t="s">
        <v>492</v>
      </c>
      <c r="G250" s="249" t="s">
        <v>199</v>
      </c>
      <c r="H250" s="250">
        <v>66.331999999999994</v>
      </c>
      <c r="I250" s="251"/>
      <c r="J250" s="252">
        <f>ROUND(I250*H250,2)</f>
        <v>0</v>
      </c>
      <c r="K250" s="248" t="s">
        <v>336</v>
      </c>
      <c r="L250" s="253"/>
      <c r="M250" s="254" t="s">
        <v>1</v>
      </c>
      <c r="N250" s="255" t="s">
        <v>44</v>
      </c>
      <c r="O250" s="72"/>
      <c r="P250" s="210">
        <f>O250*H250</f>
        <v>0</v>
      </c>
      <c r="Q250" s="210">
        <v>5.9999999999999995E-4</v>
      </c>
      <c r="R250" s="210">
        <f>Q250*H250</f>
        <v>3.9799199999999993E-2</v>
      </c>
      <c r="S250" s="210">
        <v>0</v>
      </c>
      <c r="T250" s="211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12" t="s">
        <v>176</v>
      </c>
      <c r="AT250" s="212" t="s">
        <v>381</v>
      </c>
      <c r="AU250" s="212" t="s">
        <v>88</v>
      </c>
      <c r="AY250" s="17" t="s">
        <v>139</v>
      </c>
      <c r="BE250" s="213">
        <f>IF(N250="základní",J250,0)</f>
        <v>0</v>
      </c>
      <c r="BF250" s="213">
        <f>IF(N250="snížená",J250,0)</f>
        <v>0</v>
      </c>
      <c r="BG250" s="213">
        <f>IF(N250="zákl. přenesená",J250,0)</f>
        <v>0</v>
      </c>
      <c r="BH250" s="213">
        <f>IF(N250="sníž. přenesená",J250,0)</f>
        <v>0</v>
      </c>
      <c r="BI250" s="213">
        <f>IF(N250="nulová",J250,0)</f>
        <v>0</v>
      </c>
      <c r="BJ250" s="17" t="s">
        <v>86</v>
      </c>
      <c r="BK250" s="213">
        <f>ROUND(I250*H250,2)</f>
        <v>0</v>
      </c>
      <c r="BL250" s="17" t="s">
        <v>146</v>
      </c>
      <c r="BM250" s="212" t="s">
        <v>899</v>
      </c>
    </row>
    <row r="251" spans="1:65" s="13" customFormat="1" ht="11.25">
      <c r="B251" s="218"/>
      <c r="C251" s="219"/>
      <c r="D251" s="214" t="s">
        <v>254</v>
      </c>
      <c r="E251" s="219"/>
      <c r="F251" s="221" t="s">
        <v>900</v>
      </c>
      <c r="G251" s="219"/>
      <c r="H251" s="222">
        <v>66.331999999999994</v>
      </c>
      <c r="I251" s="223"/>
      <c r="J251" s="219"/>
      <c r="K251" s="219"/>
      <c r="L251" s="224"/>
      <c r="M251" s="225"/>
      <c r="N251" s="226"/>
      <c r="O251" s="226"/>
      <c r="P251" s="226"/>
      <c r="Q251" s="226"/>
      <c r="R251" s="226"/>
      <c r="S251" s="226"/>
      <c r="T251" s="227"/>
      <c r="AT251" s="228" t="s">
        <v>254</v>
      </c>
      <c r="AU251" s="228" t="s">
        <v>88</v>
      </c>
      <c r="AV251" s="13" t="s">
        <v>88</v>
      </c>
      <c r="AW251" s="13" t="s">
        <v>4</v>
      </c>
      <c r="AX251" s="13" t="s">
        <v>86</v>
      </c>
      <c r="AY251" s="228" t="s">
        <v>139</v>
      </c>
    </row>
    <row r="252" spans="1:65" s="2" customFormat="1" ht="16.5" customHeight="1">
      <c r="A252" s="35"/>
      <c r="B252" s="36"/>
      <c r="C252" s="201" t="s">
        <v>516</v>
      </c>
      <c r="D252" s="201" t="s">
        <v>142</v>
      </c>
      <c r="E252" s="202" t="s">
        <v>901</v>
      </c>
      <c r="F252" s="203" t="s">
        <v>902</v>
      </c>
      <c r="G252" s="204" t="s">
        <v>468</v>
      </c>
      <c r="H252" s="205">
        <v>41.5</v>
      </c>
      <c r="I252" s="206"/>
      <c r="J252" s="207">
        <f>ROUND(I252*H252,2)</f>
        <v>0</v>
      </c>
      <c r="K252" s="203" t="s">
        <v>336</v>
      </c>
      <c r="L252" s="40"/>
      <c r="M252" s="208" t="s">
        <v>1</v>
      </c>
      <c r="N252" s="209" t="s">
        <v>44</v>
      </c>
      <c r="O252" s="72"/>
      <c r="P252" s="210">
        <f>O252*H252</f>
        <v>0</v>
      </c>
      <c r="Q252" s="210">
        <v>2.7999999999999998E-4</v>
      </c>
      <c r="R252" s="210">
        <f>Q252*H252</f>
        <v>1.1619999999999998E-2</v>
      </c>
      <c r="S252" s="210">
        <v>0</v>
      </c>
      <c r="T252" s="211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12" t="s">
        <v>146</v>
      </c>
      <c r="AT252" s="212" t="s">
        <v>142</v>
      </c>
      <c r="AU252" s="212" t="s">
        <v>88</v>
      </c>
      <c r="AY252" s="17" t="s">
        <v>139</v>
      </c>
      <c r="BE252" s="213">
        <f>IF(N252="základní",J252,0)</f>
        <v>0</v>
      </c>
      <c r="BF252" s="213">
        <f>IF(N252="snížená",J252,0)</f>
        <v>0</v>
      </c>
      <c r="BG252" s="213">
        <f>IF(N252="zákl. přenesená",J252,0)</f>
        <v>0</v>
      </c>
      <c r="BH252" s="213">
        <f>IF(N252="sníž. přenesená",J252,0)</f>
        <v>0</v>
      </c>
      <c r="BI252" s="213">
        <f>IF(N252="nulová",J252,0)</f>
        <v>0</v>
      </c>
      <c r="BJ252" s="17" t="s">
        <v>86</v>
      </c>
      <c r="BK252" s="213">
        <f>ROUND(I252*H252,2)</f>
        <v>0</v>
      </c>
      <c r="BL252" s="17" t="s">
        <v>146</v>
      </c>
      <c r="BM252" s="212" t="s">
        <v>903</v>
      </c>
    </row>
    <row r="253" spans="1:65" s="13" customFormat="1" ht="11.25">
      <c r="B253" s="218"/>
      <c r="C253" s="219"/>
      <c r="D253" s="214" t="s">
        <v>254</v>
      </c>
      <c r="E253" s="220" t="s">
        <v>1</v>
      </c>
      <c r="F253" s="221" t="s">
        <v>904</v>
      </c>
      <c r="G253" s="219"/>
      <c r="H253" s="222">
        <v>41.5</v>
      </c>
      <c r="I253" s="223"/>
      <c r="J253" s="219"/>
      <c r="K253" s="219"/>
      <c r="L253" s="224"/>
      <c r="M253" s="225"/>
      <c r="N253" s="226"/>
      <c r="O253" s="226"/>
      <c r="P253" s="226"/>
      <c r="Q253" s="226"/>
      <c r="R253" s="226"/>
      <c r="S253" s="226"/>
      <c r="T253" s="227"/>
      <c r="AT253" s="228" t="s">
        <v>254</v>
      </c>
      <c r="AU253" s="228" t="s">
        <v>88</v>
      </c>
      <c r="AV253" s="13" t="s">
        <v>88</v>
      </c>
      <c r="AW253" s="13" t="s">
        <v>35</v>
      </c>
      <c r="AX253" s="13" t="s">
        <v>86</v>
      </c>
      <c r="AY253" s="228" t="s">
        <v>139</v>
      </c>
    </row>
    <row r="254" spans="1:65" s="2" customFormat="1" ht="16.5" customHeight="1">
      <c r="A254" s="35"/>
      <c r="B254" s="36"/>
      <c r="C254" s="246" t="s">
        <v>521</v>
      </c>
      <c r="D254" s="246" t="s">
        <v>381</v>
      </c>
      <c r="E254" s="247" t="s">
        <v>905</v>
      </c>
      <c r="F254" s="248" t="s">
        <v>906</v>
      </c>
      <c r="G254" s="249" t="s">
        <v>468</v>
      </c>
      <c r="H254" s="250">
        <v>7</v>
      </c>
      <c r="I254" s="251"/>
      <c r="J254" s="252">
        <f>ROUND(I254*H254,2)</f>
        <v>0</v>
      </c>
      <c r="K254" s="248" t="s">
        <v>336</v>
      </c>
      <c r="L254" s="253"/>
      <c r="M254" s="254" t="s">
        <v>1</v>
      </c>
      <c r="N254" s="255" t="s">
        <v>44</v>
      </c>
      <c r="O254" s="72"/>
      <c r="P254" s="210">
        <f>O254*H254</f>
        <v>0</v>
      </c>
      <c r="Q254" s="210">
        <v>4.4999999999999999E-4</v>
      </c>
      <c r="R254" s="210">
        <f>Q254*H254</f>
        <v>3.15E-3</v>
      </c>
      <c r="S254" s="210">
        <v>0</v>
      </c>
      <c r="T254" s="211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12" t="s">
        <v>176</v>
      </c>
      <c r="AT254" s="212" t="s">
        <v>381</v>
      </c>
      <c r="AU254" s="212" t="s">
        <v>88</v>
      </c>
      <c r="AY254" s="17" t="s">
        <v>139</v>
      </c>
      <c r="BE254" s="213">
        <f>IF(N254="základní",J254,0)</f>
        <v>0</v>
      </c>
      <c r="BF254" s="213">
        <f>IF(N254="snížená",J254,0)</f>
        <v>0</v>
      </c>
      <c r="BG254" s="213">
        <f>IF(N254="zákl. přenesená",J254,0)</f>
        <v>0</v>
      </c>
      <c r="BH254" s="213">
        <f>IF(N254="sníž. přenesená",J254,0)</f>
        <v>0</v>
      </c>
      <c r="BI254" s="213">
        <f>IF(N254="nulová",J254,0)</f>
        <v>0</v>
      </c>
      <c r="BJ254" s="17" t="s">
        <v>86</v>
      </c>
      <c r="BK254" s="213">
        <f>ROUND(I254*H254,2)</f>
        <v>0</v>
      </c>
      <c r="BL254" s="17" t="s">
        <v>146</v>
      </c>
      <c r="BM254" s="212" t="s">
        <v>907</v>
      </c>
    </row>
    <row r="255" spans="1:65" s="13" customFormat="1" ht="11.25">
      <c r="B255" s="218"/>
      <c r="C255" s="219"/>
      <c r="D255" s="214" t="s">
        <v>254</v>
      </c>
      <c r="E255" s="220" t="s">
        <v>1</v>
      </c>
      <c r="F255" s="221" t="s">
        <v>908</v>
      </c>
      <c r="G255" s="219"/>
      <c r="H255" s="222">
        <v>7</v>
      </c>
      <c r="I255" s="223"/>
      <c r="J255" s="219"/>
      <c r="K255" s="219"/>
      <c r="L255" s="224"/>
      <c r="M255" s="225"/>
      <c r="N255" s="226"/>
      <c r="O255" s="226"/>
      <c r="P255" s="226"/>
      <c r="Q255" s="226"/>
      <c r="R255" s="226"/>
      <c r="S255" s="226"/>
      <c r="T255" s="227"/>
      <c r="AT255" s="228" t="s">
        <v>254</v>
      </c>
      <c r="AU255" s="228" t="s">
        <v>88</v>
      </c>
      <c r="AV255" s="13" t="s">
        <v>88</v>
      </c>
      <c r="AW255" s="13" t="s">
        <v>35</v>
      </c>
      <c r="AX255" s="13" t="s">
        <v>86</v>
      </c>
      <c r="AY255" s="228" t="s">
        <v>139</v>
      </c>
    </row>
    <row r="256" spans="1:65" s="2" customFormat="1" ht="16.5" customHeight="1">
      <c r="A256" s="35"/>
      <c r="B256" s="36"/>
      <c r="C256" s="201" t="s">
        <v>525</v>
      </c>
      <c r="D256" s="201" t="s">
        <v>142</v>
      </c>
      <c r="E256" s="202" t="s">
        <v>909</v>
      </c>
      <c r="F256" s="203" t="s">
        <v>910</v>
      </c>
      <c r="G256" s="204" t="s">
        <v>468</v>
      </c>
      <c r="H256" s="205">
        <v>4.4000000000000004</v>
      </c>
      <c r="I256" s="206"/>
      <c r="J256" s="207">
        <f>ROUND(I256*H256,2)</f>
        <v>0</v>
      </c>
      <c r="K256" s="203" t="s">
        <v>336</v>
      </c>
      <c r="L256" s="40"/>
      <c r="M256" s="208" t="s">
        <v>1</v>
      </c>
      <c r="N256" s="209" t="s">
        <v>44</v>
      </c>
      <c r="O256" s="72"/>
      <c r="P256" s="210">
        <f>O256*H256</f>
        <v>0</v>
      </c>
      <c r="Q256" s="210">
        <v>1.2E-4</v>
      </c>
      <c r="R256" s="210">
        <f>Q256*H256</f>
        <v>5.2800000000000004E-4</v>
      </c>
      <c r="S256" s="210">
        <v>0</v>
      </c>
      <c r="T256" s="211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12" t="s">
        <v>146</v>
      </c>
      <c r="AT256" s="212" t="s">
        <v>142</v>
      </c>
      <c r="AU256" s="212" t="s">
        <v>88</v>
      </c>
      <c r="AY256" s="17" t="s">
        <v>139</v>
      </c>
      <c r="BE256" s="213">
        <f>IF(N256="základní",J256,0)</f>
        <v>0</v>
      </c>
      <c r="BF256" s="213">
        <f>IF(N256="snížená",J256,0)</f>
        <v>0</v>
      </c>
      <c r="BG256" s="213">
        <f>IF(N256="zákl. přenesená",J256,0)</f>
        <v>0</v>
      </c>
      <c r="BH256" s="213">
        <f>IF(N256="sníž. přenesená",J256,0)</f>
        <v>0</v>
      </c>
      <c r="BI256" s="213">
        <f>IF(N256="nulová",J256,0)</f>
        <v>0</v>
      </c>
      <c r="BJ256" s="17" t="s">
        <v>86</v>
      </c>
      <c r="BK256" s="213">
        <f>ROUND(I256*H256,2)</f>
        <v>0</v>
      </c>
      <c r="BL256" s="17" t="s">
        <v>146</v>
      </c>
      <c r="BM256" s="212" t="s">
        <v>911</v>
      </c>
    </row>
    <row r="257" spans="1:65" s="13" customFormat="1" ht="11.25">
      <c r="B257" s="218"/>
      <c r="C257" s="219"/>
      <c r="D257" s="214" t="s">
        <v>254</v>
      </c>
      <c r="E257" s="220" t="s">
        <v>1</v>
      </c>
      <c r="F257" s="221" t="s">
        <v>912</v>
      </c>
      <c r="G257" s="219"/>
      <c r="H257" s="222">
        <v>4.4000000000000004</v>
      </c>
      <c r="I257" s="223"/>
      <c r="J257" s="219"/>
      <c r="K257" s="219"/>
      <c r="L257" s="224"/>
      <c r="M257" s="225"/>
      <c r="N257" s="226"/>
      <c r="O257" s="226"/>
      <c r="P257" s="226"/>
      <c r="Q257" s="226"/>
      <c r="R257" s="226"/>
      <c r="S257" s="226"/>
      <c r="T257" s="227"/>
      <c r="AT257" s="228" t="s">
        <v>254</v>
      </c>
      <c r="AU257" s="228" t="s">
        <v>88</v>
      </c>
      <c r="AV257" s="13" t="s">
        <v>88</v>
      </c>
      <c r="AW257" s="13" t="s">
        <v>35</v>
      </c>
      <c r="AX257" s="13" t="s">
        <v>86</v>
      </c>
      <c r="AY257" s="228" t="s">
        <v>139</v>
      </c>
    </row>
    <row r="258" spans="1:65" s="2" customFormat="1" ht="16.5" customHeight="1">
      <c r="A258" s="35"/>
      <c r="B258" s="36"/>
      <c r="C258" s="201" t="s">
        <v>532</v>
      </c>
      <c r="D258" s="201" t="s">
        <v>142</v>
      </c>
      <c r="E258" s="202" t="s">
        <v>495</v>
      </c>
      <c r="F258" s="203" t="s">
        <v>496</v>
      </c>
      <c r="G258" s="204" t="s">
        <v>369</v>
      </c>
      <c r="H258" s="205">
        <v>8.1999999999999993</v>
      </c>
      <c r="I258" s="206"/>
      <c r="J258" s="207">
        <f>ROUND(I258*H258,2)</f>
        <v>0</v>
      </c>
      <c r="K258" s="203" t="s">
        <v>336</v>
      </c>
      <c r="L258" s="40"/>
      <c r="M258" s="208" t="s">
        <v>1</v>
      </c>
      <c r="N258" s="209" t="s">
        <v>44</v>
      </c>
      <c r="O258" s="72"/>
      <c r="P258" s="210">
        <f>O258*H258</f>
        <v>0</v>
      </c>
      <c r="Q258" s="210">
        <v>2.3010199999999998</v>
      </c>
      <c r="R258" s="210">
        <f>Q258*H258</f>
        <v>18.868363999999996</v>
      </c>
      <c r="S258" s="210">
        <v>0</v>
      </c>
      <c r="T258" s="211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12" t="s">
        <v>146</v>
      </c>
      <c r="AT258" s="212" t="s">
        <v>142</v>
      </c>
      <c r="AU258" s="212" t="s">
        <v>88</v>
      </c>
      <c r="AY258" s="17" t="s">
        <v>139</v>
      </c>
      <c r="BE258" s="213">
        <f>IF(N258="základní",J258,0)</f>
        <v>0</v>
      </c>
      <c r="BF258" s="213">
        <f>IF(N258="snížená",J258,0)</f>
        <v>0</v>
      </c>
      <c r="BG258" s="213">
        <f>IF(N258="zákl. přenesená",J258,0)</f>
        <v>0</v>
      </c>
      <c r="BH258" s="213">
        <f>IF(N258="sníž. přenesená",J258,0)</f>
        <v>0</v>
      </c>
      <c r="BI258" s="213">
        <f>IF(N258="nulová",J258,0)</f>
        <v>0</v>
      </c>
      <c r="BJ258" s="17" t="s">
        <v>86</v>
      </c>
      <c r="BK258" s="213">
        <f>ROUND(I258*H258,2)</f>
        <v>0</v>
      </c>
      <c r="BL258" s="17" t="s">
        <v>146</v>
      </c>
      <c r="BM258" s="212" t="s">
        <v>913</v>
      </c>
    </row>
    <row r="259" spans="1:65" s="13" customFormat="1" ht="11.25">
      <c r="B259" s="218"/>
      <c r="C259" s="219"/>
      <c r="D259" s="214" t="s">
        <v>254</v>
      </c>
      <c r="E259" s="220" t="s">
        <v>1</v>
      </c>
      <c r="F259" s="221" t="s">
        <v>914</v>
      </c>
      <c r="G259" s="219"/>
      <c r="H259" s="222">
        <v>8.1999999999999993</v>
      </c>
      <c r="I259" s="223"/>
      <c r="J259" s="219"/>
      <c r="K259" s="219"/>
      <c r="L259" s="224"/>
      <c r="M259" s="225"/>
      <c r="N259" s="226"/>
      <c r="O259" s="226"/>
      <c r="P259" s="226"/>
      <c r="Q259" s="226"/>
      <c r="R259" s="226"/>
      <c r="S259" s="226"/>
      <c r="T259" s="227"/>
      <c r="AT259" s="228" t="s">
        <v>254</v>
      </c>
      <c r="AU259" s="228" t="s">
        <v>88</v>
      </c>
      <c r="AV259" s="13" t="s">
        <v>88</v>
      </c>
      <c r="AW259" s="13" t="s">
        <v>35</v>
      </c>
      <c r="AX259" s="13" t="s">
        <v>86</v>
      </c>
      <c r="AY259" s="228" t="s">
        <v>139</v>
      </c>
    </row>
    <row r="260" spans="1:65" s="2" customFormat="1" ht="16.5" customHeight="1">
      <c r="A260" s="35"/>
      <c r="B260" s="36"/>
      <c r="C260" s="201" t="s">
        <v>537</v>
      </c>
      <c r="D260" s="201" t="s">
        <v>142</v>
      </c>
      <c r="E260" s="202" t="s">
        <v>915</v>
      </c>
      <c r="F260" s="203" t="s">
        <v>916</v>
      </c>
      <c r="G260" s="204" t="s">
        <v>356</v>
      </c>
      <c r="H260" s="205">
        <v>12</v>
      </c>
      <c r="I260" s="206"/>
      <c r="J260" s="207">
        <f>ROUND(I260*H260,2)</f>
        <v>0</v>
      </c>
      <c r="K260" s="203" t="s">
        <v>336</v>
      </c>
      <c r="L260" s="40"/>
      <c r="M260" s="208" t="s">
        <v>1</v>
      </c>
      <c r="N260" s="209" t="s">
        <v>44</v>
      </c>
      <c r="O260" s="72"/>
      <c r="P260" s="210">
        <f>O260*H260</f>
        <v>0</v>
      </c>
      <c r="Q260" s="210">
        <v>4.0000000000000003E-5</v>
      </c>
      <c r="R260" s="210">
        <f>Q260*H260</f>
        <v>4.8000000000000007E-4</v>
      </c>
      <c r="S260" s="210">
        <v>0</v>
      </c>
      <c r="T260" s="211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12" t="s">
        <v>146</v>
      </c>
      <c r="AT260" s="212" t="s">
        <v>142</v>
      </c>
      <c r="AU260" s="212" t="s">
        <v>88</v>
      </c>
      <c r="AY260" s="17" t="s">
        <v>139</v>
      </c>
      <c r="BE260" s="213">
        <f>IF(N260="základní",J260,0)</f>
        <v>0</v>
      </c>
      <c r="BF260" s="213">
        <f>IF(N260="snížená",J260,0)</f>
        <v>0</v>
      </c>
      <c r="BG260" s="213">
        <f>IF(N260="zákl. přenesená",J260,0)</f>
        <v>0</v>
      </c>
      <c r="BH260" s="213">
        <f>IF(N260="sníž. přenesená",J260,0)</f>
        <v>0</v>
      </c>
      <c r="BI260" s="213">
        <f>IF(N260="nulová",J260,0)</f>
        <v>0</v>
      </c>
      <c r="BJ260" s="17" t="s">
        <v>86</v>
      </c>
      <c r="BK260" s="213">
        <f>ROUND(I260*H260,2)</f>
        <v>0</v>
      </c>
      <c r="BL260" s="17" t="s">
        <v>146</v>
      </c>
      <c r="BM260" s="212" t="s">
        <v>917</v>
      </c>
    </row>
    <row r="261" spans="1:65" s="13" customFormat="1" ht="11.25">
      <c r="B261" s="218"/>
      <c r="C261" s="219"/>
      <c r="D261" s="214" t="s">
        <v>254</v>
      </c>
      <c r="E261" s="220" t="s">
        <v>1</v>
      </c>
      <c r="F261" s="221" t="s">
        <v>918</v>
      </c>
      <c r="G261" s="219"/>
      <c r="H261" s="222">
        <v>12</v>
      </c>
      <c r="I261" s="223"/>
      <c r="J261" s="219"/>
      <c r="K261" s="219"/>
      <c r="L261" s="224"/>
      <c r="M261" s="225"/>
      <c r="N261" s="226"/>
      <c r="O261" s="226"/>
      <c r="P261" s="226"/>
      <c r="Q261" s="226"/>
      <c r="R261" s="226"/>
      <c r="S261" s="226"/>
      <c r="T261" s="227"/>
      <c r="AT261" s="228" t="s">
        <v>254</v>
      </c>
      <c r="AU261" s="228" t="s">
        <v>88</v>
      </c>
      <c r="AV261" s="13" t="s">
        <v>88</v>
      </c>
      <c r="AW261" s="13" t="s">
        <v>35</v>
      </c>
      <c r="AX261" s="13" t="s">
        <v>86</v>
      </c>
      <c r="AY261" s="228" t="s">
        <v>139</v>
      </c>
    </row>
    <row r="262" spans="1:65" s="2" customFormat="1" ht="16.5" customHeight="1">
      <c r="A262" s="35"/>
      <c r="B262" s="36"/>
      <c r="C262" s="246" t="s">
        <v>542</v>
      </c>
      <c r="D262" s="246" t="s">
        <v>381</v>
      </c>
      <c r="E262" s="247" t="s">
        <v>919</v>
      </c>
      <c r="F262" s="248" t="s">
        <v>920</v>
      </c>
      <c r="G262" s="249" t="s">
        <v>413</v>
      </c>
      <c r="H262" s="250">
        <v>0.25</v>
      </c>
      <c r="I262" s="251"/>
      <c r="J262" s="252">
        <f>ROUND(I262*H262,2)</f>
        <v>0</v>
      </c>
      <c r="K262" s="248" t="s">
        <v>336</v>
      </c>
      <c r="L262" s="253"/>
      <c r="M262" s="254" t="s">
        <v>1</v>
      </c>
      <c r="N262" s="255" t="s">
        <v>44</v>
      </c>
      <c r="O262" s="72"/>
      <c r="P262" s="210">
        <f>O262*H262</f>
        <v>0</v>
      </c>
      <c r="Q262" s="210">
        <v>1</v>
      </c>
      <c r="R262" s="210">
        <f>Q262*H262</f>
        <v>0.25</v>
      </c>
      <c r="S262" s="210">
        <v>0</v>
      </c>
      <c r="T262" s="211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12" t="s">
        <v>176</v>
      </c>
      <c r="AT262" s="212" t="s">
        <v>381</v>
      </c>
      <c r="AU262" s="212" t="s">
        <v>88</v>
      </c>
      <c r="AY262" s="17" t="s">
        <v>139</v>
      </c>
      <c r="BE262" s="213">
        <f>IF(N262="základní",J262,0)</f>
        <v>0</v>
      </c>
      <c r="BF262" s="213">
        <f>IF(N262="snížená",J262,0)</f>
        <v>0</v>
      </c>
      <c r="BG262" s="213">
        <f>IF(N262="zákl. přenesená",J262,0)</f>
        <v>0</v>
      </c>
      <c r="BH262" s="213">
        <f>IF(N262="sníž. přenesená",J262,0)</f>
        <v>0</v>
      </c>
      <c r="BI262" s="213">
        <f>IF(N262="nulová",J262,0)</f>
        <v>0</v>
      </c>
      <c r="BJ262" s="17" t="s">
        <v>86</v>
      </c>
      <c r="BK262" s="213">
        <f>ROUND(I262*H262,2)</f>
        <v>0</v>
      </c>
      <c r="BL262" s="17" t="s">
        <v>146</v>
      </c>
      <c r="BM262" s="212" t="s">
        <v>921</v>
      </c>
    </row>
    <row r="263" spans="1:65" s="2" customFormat="1" ht="19.5">
      <c r="A263" s="35"/>
      <c r="B263" s="36"/>
      <c r="C263" s="37"/>
      <c r="D263" s="214" t="s">
        <v>148</v>
      </c>
      <c r="E263" s="37"/>
      <c r="F263" s="215" t="s">
        <v>485</v>
      </c>
      <c r="G263" s="37"/>
      <c r="H263" s="37"/>
      <c r="I263" s="169"/>
      <c r="J263" s="37"/>
      <c r="K263" s="37"/>
      <c r="L263" s="40"/>
      <c r="M263" s="216"/>
      <c r="N263" s="217"/>
      <c r="O263" s="72"/>
      <c r="P263" s="72"/>
      <c r="Q263" s="72"/>
      <c r="R263" s="72"/>
      <c r="S263" s="72"/>
      <c r="T263" s="73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7" t="s">
        <v>148</v>
      </c>
      <c r="AU263" s="17" t="s">
        <v>88</v>
      </c>
    </row>
    <row r="264" spans="1:65" s="2" customFormat="1" ht="16.5" customHeight="1">
      <c r="A264" s="35"/>
      <c r="B264" s="36"/>
      <c r="C264" s="246" t="s">
        <v>547</v>
      </c>
      <c r="D264" s="246" t="s">
        <v>381</v>
      </c>
      <c r="E264" s="247" t="s">
        <v>922</v>
      </c>
      <c r="F264" s="248" t="s">
        <v>923</v>
      </c>
      <c r="G264" s="249" t="s">
        <v>413</v>
      </c>
      <c r="H264" s="250">
        <v>0.35</v>
      </c>
      <c r="I264" s="251"/>
      <c r="J264" s="252">
        <f>ROUND(I264*H264,2)</f>
        <v>0</v>
      </c>
      <c r="K264" s="248" t="s">
        <v>1</v>
      </c>
      <c r="L264" s="253"/>
      <c r="M264" s="254" t="s">
        <v>1</v>
      </c>
      <c r="N264" s="255" t="s">
        <v>44</v>
      </c>
      <c r="O264" s="72"/>
      <c r="P264" s="210">
        <f>O264*H264</f>
        <v>0</v>
      </c>
      <c r="Q264" s="210">
        <v>0</v>
      </c>
      <c r="R264" s="210">
        <f>Q264*H264</f>
        <v>0</v>
      </c>
      <c r="S264" s="210">
        <v>0</v>
      </c>
      <c r="T264" s="211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12" t="s">
        <v>176</v>
      </c>
      <c r="AT264" s="212" t="s">
        <v>381</v>
      </c>
      <c r="AU264" s="212" t="s">
        <v>88</v>
      </c>
      <c r="AY264" s="17" t="s">
        <v>139</v>
      </c>
      <c r="BE264" s="213">
        <f>IF(N264="základní",J264,0)</f>
        <v>0</v>
      </c>
      <c r="BF264" s="213">
        <f>IF(N264="snížená",J264,0)</f>
        <v>0</v>
      </c>
      <c r="BG264" s="213">
        <f>IF(N264="zákl. přenesená",J264,0)</f>
        <v>0</v>
      </c>
      <c r="BH264" s="213">
        <f>IF(N264="sníž. přenesená",J264,0)</f>
        <v>0</v>
      </c>
      <c r="BI264" s="213">
        <f>IF(N264="nulová",J264,0)</f>
        <v>0</v>
      </c>
      <c r="BJ264" s="17" t="s">
        <v>86</v>
      </c>
      <c r="BK264" s="213">
        <f>ROUND(I264*H264,2)</f>
        <v>0</v>
      </c>
      <c r="BL264" s="17" t="s">
        <v>146</v>
      </c>
      <c r="BM264" s="212" t="s">
        <v>924</v>
      </c>
    </row>
    <row r="265" spans="1:65" s="2" customFormat="1" ht="19.5">
      <c r="A265" s="35"/>
      <c r="B265" s="36"/>
      <c r="C265" s="37"/>
      <c r="D265" s="214" t="s">
        <v>148</v>
      </c>
      <c r="E265" s="37"/>
      <c r="F265" s="215" t="s">
        <v>925</v>
      </c>
      <c r="G265" s="37"/>
      <c r="H265" s="37"/>
      <c r="I265" s="169"/>
      <c r="J265" s="37"/>
      <c r="K265" s="37"/>
      <c r="L265" s="40"/>
      <c r="M265" s="216"/>
      <c r="N265" s="217"/>
      <c r="O265" s="72"/>
      <c r="P265" s="72"/>
      <c r="Q265" s="72"/>
      <c r="R265" s="72"/>
      <c r="S265" s="72"/>
      <c r="T265" s="73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7" t="s">
        <v>148</v>
      </c>
      <c r="AU265" s="17" t="s">
        <v>88</v>
      </c>
    </row>
    <row r="266" spans="1:65" s="2" customFormat="1" ht="16.5" customHeight="1">
      <c r="A266" s="35"/>
      <c r="B266" s="36"/>
      <c r="C266" s="201" t="s">
        <v>552</v>
      </c>
      <c r="D266" s="201" t="s">
        <v>142</v>
      </c>
      <c r="E266" s="202" t="s">
        <v>499</v>
      </c>
      <c r="F266" s="203" t="s">
        <v>500</v>
      </c>
      <c r="G266" s="204" t="s">
        <v>199</v>
      </c>
      <c r="H266" s="205">
        <v>186</v>
      </c>
      <c r="I266" s="206"/>
      <c r="J266" s="207">
        <f>ROUND(I266*H266,2)</f>
        <v>0</v>
      </c>
      <c r="K266" s="203" t="s">
        <v>336</v>
      </c>
      <c r="L266" s="40"/>
      <c r="M266" s="208" t="s">
        <v>1</v>
      </c>
      <c r="N266" s="209" t="s">
        <v>44</v>
      </c>
      <c r="O266" s="72"/>
      <c r="P266" s="210">
        <f>O266*H266</f>
        <v>0</v>
      </c>
      <c r="Q266" s="210">
        <v>0.108</v>
      </c>
      <c r="R266" s="210">
        <f>Q266*H266</f>
        <v>20.088000000000001</v>
      </c>
      <c r="S266" s="210">
        <v>0</v>
      </c>
      <c r="T266" s="211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12" t="s">
        <v>146</v>
      </c>
      <c r="AT266" s="212" t="s">
        <v>142</v>
      </c>
      <c r="AU266" s="212" t="s">
        <v>88</v>
      </c>
      <c r="AY266" s="17" t="s">
        <v>139</v>
      </c>
      <c r="BE266" s="213">
        <f>IF(N266="základní",J266,0)</f>
        <v>0</v>
      </c>
      <c r="BF266" s="213">
        <f>IF(N266="snížená",J266,0)</f>
        <v>0</v>
      </c>
      <c r="BG266" s="213">
        <f>IF(N266="zákl. přenesená",J266,0)</f>
        <v>0</v>
      </c>
      <c r="BH266" s="213">
        <f>IF(N266="sníž. přenesená",J266,0)</f>
        <v>0</v>
      </c>
      <c r="BI266" s="213">
        <f>IF(N266="nulová",J266,0)</f>
        <v>0</v>
      </c>
      <c r="BJ266" s="17" t="s">
        <v>86</v>
      </c>
      <c r="BK266" s="213">
        <f>ROUND(I266*H266,2)</f>
        <v>0</v>
      </c>
      <c r="BL266" s="17" t="s">
        <v>146</v>
      </c>
      <c r="BM266" s="212" t="s">
        <v>926</v>
      </c>
    </row>
    <row r="267" spans="1:65" s="13" customFormat="1" ht="11.25">
      <c r="B267" s="218"/>
      <c r="C267" s="219"/>
      <c r="D267" s="214" t="s">
        <v>254</v>
      </c>
      <c r="E267" s="220" t="s">
        <v>1</v>
      </c>
      <c r="F267" s="221" t="s">
        <v>927</v>
      </c>
      <c r="G267" s="219"/>
      <c r="H267" s="222">
        <v>186</v>
      </c>
      <c r="I267" s="223"/>
      <c r="J267" s="219"/>
      <c r="K267" s="219"/>
      <c r="L267" s="224"/>
      <c r="M267" s="225"/>
      <c r="N267" s="226"/>
      <c r="O267" s="226"/>
      <c r="P267" s="226"/>
      <c r="Q267" s="226"/>
      <c r="R267" s="226"/>
      <c r="S267" s="226"/>
      <c r="T267" s="227"/>
      <c r="AT267" s="228" t="s">
        <v>254</v>
      </c>
      <c r="AU267" s="228" t="s">
        <v>88</v>
      </c>
      <c r="AV267" s="13" t="s">
        <v>88</v>
      </c>
      <c r="AW267" s="13" t="s">
        <v>35</v>
      </c>
      <c r="AX267" s="13" t="s">
        <v>86</v>
      </c>
      <c r="AY267" s="228" t="s">
        <v>139</v>
      </c>
    </row>
    <row r="268" spans="1:65" s="2" customFormat="1" ht="16.5" customHeight="1">
      <c r="A268" s="35"/>
      <c r="B268" s="36"/>
      <c r="C268" s="246" t="s">
        <v>557</v>
      </c>
      <c r="D268" s="246" t="s">
        <v>381</v>
      </c>
      <c r="E268" s="247" t="s">
        <v>504</v>
      </c>
      <c r="F268" s="248" t="s">
        <v>505</v>
      </c>
      <c r="G268" s="249" t="s">
        <v>230</v>
      </c>
      <c r="H268" s="250">
        <v>15.5</v>
      </c>
      <c r="I268" s="251"/>
      <c r="J268" s="252">
        <f>ROUND(I268*H268,2)</f>
        <v>0</v>
      </c>
      <c r="K268" s="248" t="s">
        <v>336</v>
      </c>
      <c r="L268" s="253"/>
      <c r="M268" s="254" t="s">
        <v>1</v>
      </c>
      <c r="N268" s="255" t="s">
        <v>44</v>
      </c>
      <c r="O268" s="72"/>
      <c r="P268" s="210">
        <f>O268*H268</f>
        <v>0</v>
      </c>
      <c r="Q268" s="210">
        <v>1.67</v>
      </c>
      <c r="R268" s="210">
        <f>Q268*H268</f>
        <v>25.884999999999998</v>
      </c>
      <c r="S268" s="210">
        <v>0</v>
      </c>
      <c r="T268" s="211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12" t="s">
        <v>176</v>
      </c>
      <c r="AT268" s="212" t="s">
        <v>381</v>
      </c>
      <c r="AU268" s="212" t="s">
        <v>88</v>
      </c>
      <c r="AY268" s="17" t="s">
        <v>139</v>
      </c>
      <c r="BE268" s="213">
        <f>IF(N268="základní",J268,0)</f>
        <v>0</v>
      </c>
      <c r="BF268" s="213">
        <f>IF(N268="snížená",J268,0)</f>
        <v>0</v>
      </c>
      <c r="BG268" s="213">
        <f>IF(N268="zákl. přenesená",J268,0)</f>
        <v>0</v>
      </c>
      <c r="BH268" s="213">
        <f>IF(N268="sníž. přenesená",J268,0)</f>
        <v>0</v>
      </c>
      <c r="BI268" s="213">
        <f>IF(N268="nulová",J268,0)</f>
        <v>0</v>
      </c>
      <c r="BJ268" s="17" t="s">
        <v>86</v>
      </c>
      <c r="BK268" s="213">
        <f>ROUND(I268*H268,2)</f>
        <v>0</v>
      </c>
      <c r="BL268" s="17" t="s">
        <v>146</v>
      </c>
      <c r="BM268" s="212" t="s">
        <v>928</v>
      </c>
    </row>
    <row r="269" spans="1:65" s="13" customFormat="1" ht="11.25">
      <c r="B269" s="218"/>
      <c r="C269" s="219"/>
      <c r="D269" s="214" t="s">
        <v>254</v>
      </c>
      <c r="E269" s="220" t="s">
        <v>1</v>
      </c>
      <c r="F269" s="221" t="s">
        <v>929</v>
      </c>
      <c r="G269" s="219"/>
      <c r="H269" s="222">
        <v>62</v>
      </c>
      <c r="I269" s="223"/>
      <c r="J269" s="219"/>
      <c r="K269" s="219"/>
      <c r="L269" s="224"/>
      <c r="M269" s="225"/>
      <c r="N269" s="226"/>
      <c r="O269" s="226"/>
      <c r="P269" s="226"/>
      <c r="Q269" s="226"/>
      <c r="R269" s="226"/>
      <c r="S269" s="226"/>
      <c r="T269" s="227"/>
      <c r="AT269" s="228" t="s">
        <v>254</v>
      </c>
      <c r="AU269" s="228" t="s">
        <v>88</v>
      </c>
      <c r="AV269" s="13" t="s">
        <v>88</v>
      </c>
      <c r="AW269" s="13" t="s">
        <v>35</v>
      </c>
      <c r="AX269" s="13" t="s">
        <v>79</v>
      </c>
      <c r="AY269" s="228" t="s">
        <v>139</v>
      </c>
    </row>
    <row r="270" spans="1:65" s="14" customFormat="1" ht="11.25">
      <c r="B270" s="235"/>
      <c r="C270" s="236"/>
      <c r="D270" s="214" t="s">
        <v>254</v>
      </c>
      <c r="E270" s="237" t="s">
        <v>1</v>
      </c>
      <c r="F270" s="238" t="s">
        <v>349</v>
      </c>
      <c r="G270" s="236"/>
      <c r="H270" s="239">
        <v>62</v>
      </c>
      <c r="I270" s="240"/>
      <c r="J270" s="236"/>
      <c r="K270" s="236"/>
      <c r="L270" s="241"/>
      <c r="M270" s="242"/>
      <c r="N270" s="243"/>
      <c r="O270" s="243"/>
      <c r="P270" s="243"/>
      <c r="Q270" s="243"/>
      <c r="R270" s="243"/>
      <c r="S270" s="243"/>
      <c r="T270" s="244"/>
      <c r="AT270" s="245" t="s">
        <v>254</v>
      </c>
      <c r="AU270" s="245" t="s">
        <v>88</v>
      </c>
      <c r="AV270" s="14" t="s">
        <v>146</v>
      </c>
      <c r="AW270" s="14" t="s">
        <v>35</v>
      </c>
      <c r="AX270" s="14" t="s">
        <v>86</v>
      </c>
      <c r="AY270" s="245" t="s">
        <v>139</v>
      </c>
    </row>
    <row r="271" spans="1:65" s="13" customFormat="1" ht="11.25">
      <c r="B271" s="218"/>
      <c r="C271" s="219"/>
      <c r="D271" s="214" t="s">
        <v>254</v>
      </c>
      <c r="E271" s="219"/>
      <c r="F271" s="221" t="s">
        <v>930</v>
      </c>
      <c r="G271" s="219"/>
      <c r="H271" s="222">
        <v>15.5</v>
      </c>
      <c r="I271" s="223"/>
      <c r="J271" s="219"/>
      <c r="K271" s="219"/>
      <c r="L271" s="224"/>
      <c r="M271" s="225"/>
      <c r="N271" s="226"/>
      <c r="O271" s="226"/>
      <c r="P271" s="226"/>
      <c r="Q271" s="226"/>
      <c r="R271" s="226"/>
      <c r="S271" s="226"/>
      <c r="T271" s="227"/>
      <c r="AT271" s="228" t="s">
        <v>254</v>
      </c>
      <c r="AU271" s="228" t="s">
        <v>88</v>
      </c>
      <c r="AV271" s="13" t="s">
        <v>88</v>
      </c>
      <c r="AW271" s="13" t="s">
        <v>4</v>
      </c>
      <c r="AX271" s="13" t="s">
        <v>86</v>
      </c>
      <c r="AY271" s="228" t="s">
        <v>139</v>
      </c>
    </row>
    <row r="272" spans="1:65" s="12" customFormat="1" ht="22.9" customHeight="1">
      <c r="B272" s="185"/>
      <c r="C272" s="186"/>
      <c r="D272" s="187" t="s">
        <v>78</v>
      </c>
      <c r="E272" s="199" t="s">
        <v>154</v>
      </c>
      <c r="F272" s="199" t="s">
        <v>510</v>
      </c>
      <c r="G272" s="186"/>
      <c r="H272" s="186"/>
      <c r="I272" s="189"/>
      <c r="J272" s="200">
        <f>BK272</f>
        <v>0</v>
      </c>
      <c r="K272" s="186"/>
      <c r="L272" s="191"/>
      <c r="M272" s="192"/>
      <c r="N272" s="193"/>
      <c r="O272" s="193"/>
      <c r="P272" s="194">
        <f>SUM(P273:P288)</f>
        <v>0</v>
      </c>
      <c r="Q272" s="193"/>
      <c r="R272" s="194">
        <f>SUM(R273:R288)</f>
        <v>21.483405470000001</v>
      </c>
      <c r="S272" s="193"/>
      <c r="T272" s="195">
        <f>SUM(T273:T288)</f>
        <v>0</v>
      </c>
      <c r="AR272" s="196" t="s">
        <v>86</v>
      </c>
      <c r="AT272" s="197" t="s">
        <v>78</v>
      </c>
      <c r="AU272" s="197" t="s">
        <v>86</v>
      </c>
      <c r="AY272" s="196" t="s">
        <v>139</v>
      </c>
      <c r="BK272" s="198">
        <f>SUM(BK273:BK288)</f>
        <v>0</v>
      </c>
    </row>
    <row r="273" spans="1:65" s="2" customFormat="1" ht="16.5" customHeight="1">
      <c r="A273" s="35"/>
      <c r="B273" s="36"/>
      <c r="C273" s="201" t="s">
        <v>561</v>
      </c>
      <c r="D273" s="201" t="s">
        <v>142</v>
      </c>
      <c r="E273" s="202" t="s">
        <v>931</v>
      </c>
      <c r="F273" s="203" t="s">
        <v>932</v>
      </c>
      <c r="G273" s="204" t="s">
        <v>369</v>
      </c>
      <c r="H273" s="205">
        <v>195</v>
      </c>
      <c r="I273" s="206"/>
      <c r="J273" s="207">
        <f>ROUND(I273*H273,2)</f>
        <v>0</v>
      </c>
      <c r="K273" s="203" t="s">
        <v>336</v>
      </c>
      <c r="L273" s="40"/>
      <c r="M273" s="208" t="s">
        <v>1</v>
      </c>
      <c r="N273" s="209" t="s">
        <v>44</v>
      </c>
      <c r="O273" s="72"/>
      <c r="P273" s="210">
        <f>O273*H273</f>
        <v>0</v>
      </c>
      <c r="Q273" s="210">
        <v>0</v>
      </c>
      <c r="R273" s="210">
        <f>Q273*H273</f>
        <v>0</v>
      </c>
      <c r="S273" s="210">
        <v>0</v>
      </c>
      <c r="T273" s="211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12" t="s">
        <v>146</v>
      </c>
      <c r="AT273" s="212" t="s">
        <v>142</v>
      </c>
      <c r="AU273" s="212" t="s">
        <v>88</v>
      </c>
      <c r="AY273" s="17" t="s">
        <v>139</v>
      </c>
      <c r="BE273" s="213">
        <f>IF(N273="základní",J273,0)</f>
        <v>0</v>
      </c>
      <c r="BF273" s="213">
        <f>IF(N273="snížená",J273,0)</f>
        <v>0</v>
      </c>
      <c r="BG273" s="213">
        <f>IF(N273="zákl. přenesená",J273,0)</f>
        <v>0</v>
      </c>
      <c r="BH273" s="213">
        <f>IF(N273="sníž. přenesená",J273,0)</f>
        <v>0</v>
      </c>
      <c r="BI273" s="213">
        <f>IF(N273="nulová",J273,0)</f>
        <v>0</v>
      </c>
      <c r="BJ273" s="17" t="s">
        <v>86</v>
      </c>
      <c r="BK273" s="213">
        <f>ROUND(I273*H273,2)</f>
        <v>0</v>
      </c>
      <c r="BL273" s="17" t="s">
        <v>146</v>
      </c>
      <c r="BM273" s="212" t="s">
        <v>933</v>
      </c>
    </row>
    <row r="274" spans="1:65" s="13" customFormat="1" ht="11.25">
      <c r="B274" s="218"/>
      <c r="C274" s="219"/>
      <c r="D274" s="214" t="s">
        <v>254</v>
      </c>
      <c r="E274" s="220" t="s">
        <v>1</v>
      </c>
      <c r="F274" s="221" t="s">
        <v>934</v>
      </c>
      <c r="G274" s="219"/>
      <c r="H274" s="222">
        <v>195</v>
      </c>
      <c r="I274" s="223"/>
      <c r="J274" s="219"/>
      <c r="K274" s="219"/>
      <c r="L274" s="224"/>
      <c r="M274" s="225"/>
      <c r="N274" s="226"/>
      <c r="O274" s="226"/>
      <c r="P274" s="226"/>
      <c r="Q274" s="226"/>
      <c r="R274" s="226"/>
      <c r="S274" s="226"/>
      <c r="T274" s="227"/>
      <c r="AT274" s="228" t="s">
        <v>254</v>
      </c>
      <c r="AU274" s="228" t="s">
        <v>88</v>
      </c>
      <c r="AV274" s="13" t="s">
        <v>88</v>
      </c>
      <c r="AW274" s="13" t="s">
        <v>35</v>
      </c>
      <c r="AX274" s="13" t="s">
        <v>86</v>
      </c>
      <c r="AY274" s="228" t="s">
        <v>139</v>
      </c>
    </row>
    <row r="275" spans="1:65" s="2" customFormat="1" ht="16.5" customHeight="1">
      <c r="A275" s="35"/>
      <c r="B275" s="36"/>
      <c r="C275" s="201" t="s">
        <v>568</v>
      </c>
      <c r="D275" s="201" t="s">
        <v>142</v>
      </c>
      <c r="E275" s="202" t="s">
        <v>517</v>
      </c>
      <c r="F275" s="203" t="s">
        <v>518</v>
      </c>
      <c r="G275" s="204" t="s">
        <v>199</v>
      </c>
      <c r="H275" s="205">
        <v>784.2</v>
      </c>
      <c r="I275" s="206"/>
      <c r="J275" s="207">
        <f>ROUND(I275*H275,2)</f>
        <v>0</v>
      </c>
      <c r="K275" s="203" t="s">
        <v>336</v>
      </c>
      <c r="L275" s="40"/>
      <c r="M275" s="208" t="s">
        <v>1</v>
      </c>
      <c r="N275" s="209" t="s">
        <v>44</v>
      </c>
      <c r="O275" s="72"/>
      <c r="P275" s="210">
        <f>O275*H275</f>
        <v>0</v>
      </c>
      <c r="Q275" s="210">
        <v>7.26E-3</v>
      </c>
      <c r="R275" s="210">
        <f>Q275*H275</f>
        <v>5.6932920000000005</v>
      </c>
      <c r="S275" s="210">
        <v>0</v>
      </c>
      <c r="T275" s="211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12" t="s">
        <v>146</v>
      </c>
      <c r="AT275" s="212" t="s">
        <v>142</v>
      </c>
      <c r="AU275" s="212" t="s">
        <v>88</v>
      </c>
      <c r="AY275" s="17" t="s">
        <v>139</v>
      </c>
      <c r="BE275" s="213">
        <f>IF(N275="základní",J275,0)</f>
        <v>0</v>
      </c>
      <c r="BF275" s="213">
        <f>IF(N275="snížená",J275,0)</f>
        <v>0</v>
      </c>
      <c r="BG275" s="213">
        <f>IF(N275="zákl. přenesená",J275,0)</f>
        <v>0</v>
      </c>
      <c r="BH275" s="213">
        <f>IF(N275="sníž. přenesená",J275,0)</f>
        <v>0</v>
      </c>
      <c r="BI275" s="213">
        <f>IF(N275="nulová",J275,0)</f>
        <v>0</v>
      </c>
      <c r="BJ275" s="17" t="s">
        <v>86</v>
      </c>
      <c r="BK275" s="213">
        <f>ROUND(I275*H275,2)</f>
        <v>0</v>
      </c>
      <c r="BL275" s="17" t="s">
        <v>146</v>
      </c>
      <c r="BM275" s="212" t="s">
        <v>935</v>
      </c>
    </row>
    <row r="276" spans="1:65" s="13" customFormat="1" ht="11.25">
      <c r="B276" s="218"/>
      <c r="C276" s="219"/>
      <c r="D276" s="214" t="s">
        <v>254</v>
      </c>
      <c r="E276" s="220" t="s">
        <v>1</v>
      </c>
      <c r="F276" s="221" t="s">
        <v>936</v>
      </c>
      <c r="G276" s="219"/>
      <c r="H276" s="222">
        <v>784.2</v>
      </c>
      <c r="I276" s="223"/>
      <c r="J276" s="219"/>
      <c r="K276" s="219"/>
      <c r="L276" s="224"/>
      <c r="M276" s="225"/>
      <c r="N276" s="226"/>
      <c r="O276" s="226"/>
      <c r="P276" s="226"/>
      <c r="Q276" s="226"/>
      <c r="R276" s="226"/>
      <c r="S276" s="226"/>
      <c r="T276" s="227"/>
      <c r="AT276" s="228" t="s">
        <v>254</v>
      </c>
      <c r="AU276" s="228" t="s">
        <v>88</v>
      </c>
      <c r="AV276" s="13" t="s">
        <v>88</v>
      </c>
      <c r="AW276" s="13" t="s">
        <v>35</v>
      </c>
      <c r="AX276" s="13" t="s">
        <v>86</v>
      </c>
      <c r="AY276" s="228" t="s">
        <v>139</v>
      </c>
    </row>
    <row r="277" spans="1:65" s="2" customFormat="1" ht="16.5" customHeight="1">
      <c r="A277" s="35"/>
      <c r="B277" s="36"/>
      <c r="C277" s="201" t="s">
        <v>573</v>
      </c>
      <c r="D277" s="201" t="s">
        <v>142</v>
      </c>
      <c r="E277" s="202" t="s">
        <v>522</v>
      </c>
      <c r="F277" s="203" t="s">
        <v>523</v>
      </c>
      <c r="G277" s="204" t="s">
        <v>199</v>
      </c>
      <c r="H277" s="205">
        <v>784.2</v>
      </c>
      <c r="I277" s="206"/>
      <c r="J277" s="207">
        <f>ROUND(I277*H277,2)</f>
        <v>0</v>
      </c>
      <c r="K277" s="203" t="s">
        <v>336</v>
      </c>
      <c r="L277" s="40"/>
      <c r="M277" s="208" t="s">
        <v>1</v>
      </c>
      <c r="N277" s="209" t="s">
        <v>44</v>
      </c>
      <c r="O277" s="72"/>
      <c r="P277" s="210">
        <f>O277*H277</f>
        <v>0</v>
      </c>
      <c r="Q277" s="210">
        <v>8.5999999999999998E-4</v>
      </c>
      <c r="R277" s="210">
        <f>Q277*H277</f>
        <v>0.67441200000000001</v>
      </c>
      <c r="S277" s="210">
        <v>0</v>
      </c>
      <c r="T277" s="211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12" t="s">
        <v>146</v>
      </c>
      <c r="AT277" s="212" t="s">
        <v>142</v>
      </c>
      <c r="AU277" s="212" t="s">
        <v>88</v>
      </c>
      <c r="AY277" s="17" t="s">
        <v>139</v>
      </c>
      <c r="BE277" s="213">
        <f>IF(N277="základní",J277,0)</f>
        <v>0</v>
      </c>
      <c r="BF277" s="213">
        <f>IF(N277="snížená",J277,0)</f>
        <v>0</v>
      </c>
      <c r="BG277" s="213">
        <f>IF(N277="zákl. přenesená",J277,0)</f>
        <v>0</v>
      </c>
      <c r="BH277" s="213">
        <f>IF(N277="sníž. přenesená",J277,0)</f>
        <v>0</v>
      </c>
      <c r="BI277" s="213">
        <f>IF(N277="nulová",J277,0)</f>
        <v>0</v>
      </c>
      <c r="BJ277" s="17" t="s">
        <v>86</v>
      </c>
      <c r="BK277" s="213">
        <f>ROUND(I277*H277,2)</f>
        <v>0</v>
      </c>
      <c r="BL277" s="17" t="s">
        <v>146</v>
      </c>
      <c r="BM277" s="212" t="s">
        <v>937</v>
      </c>
    </row>
    <row r="278" spans="1:65" s="2" customFormat="1" ht="16.5" customHeight="1">
      <c r="A278" s="35"/>
      <c r="B278" s="36"/>
      <c r="C278" s="201" t="s">
        <v>578</v>
      </c>
      <c r="D278" s="201" t="s">
        <v>142</v>
      </c>
      <c r="E278" s="202" t="s">
        <v>938</v>
      </c>
      <c r="F278" s="203" t="s">
        <v>939</v>
      </c>
      <c r="G278" s="204" t="s">
        <v>413</v>
      </c>
      <c r="H278" s="205">
        <v>0.20899999999999999</v>
      </c>
      <c r="I278" s="206"/>
      <c r="J278" s="207">
        <f>ROUND(I278*H278,2)</f>
        <v>0</v>
      </c>
      <c r="K278" s="203" t="s">
        <v>336</v>
      </c>
      <c r="L278" s="40"/>
      <c r="M278" s="208" t="s">
        <v>1</v>
      </c>
      <c r="N278" s="209" t="s">
        <v>44</v>
      </c>
      <c r="O278" s="72"/>
      <c r="P278" s="210">
        <f>O278*H278</f>
        <v>0</v>
      </c>
      <c r="Q278" s="210">
        <v>1.09528</v>
      </c>
      <c r="R278" s="210">
        <f>Q278*H278</f>
        <v>0.22891352000000001</v>
      </c>
      <c r="S278" s="210">
        <v>0</v>
      </c>
      <c r="T278" s="211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12" t="s">
        <v>146</v>
      </c>
      <c r="AT278" s="212" t="s">
        <v>142</v>
      </c>
      <c r="AU278" s="212" t="s">
        <v>88</v>
      </c>
      <c r="AY278" s="17" t="s">
        <v>139</v>
      </c>
      <c r="BE278" s="213">
        <f>IF(N278="základní",J278,0)</f>
        <v>0</v>
      </c>
      <c r="BF278" s="213">
        <f>IF(N278="snížená",J278,0)</f>
        <v>0</v>
      </c>
      <c r="BG278" s="213">
        <f>IF(N278="zákl. přenesená",J278,0)</f>
        <v>0</v>
      </c>
      <c r="BH278" s="213">
        <f>IF(N278="sníž. přenesená",J278,0)</f>
        <v>0</v>
      </c>
      <c r="BI278" s="213">
        <f>IF(N278="nulová",J278,0)</f>
        <v>0</v>
      </c>
      <c r="BJ278" s="17" t="s">
        <v>86</v>
      </c>
      <c r="BK278" s="213">
        <f>ROUND(I278*H278,2)</f>
        <v>0</v>
      </c>
      <c r="BL278" s="17" t="s">
        <v>146</v>
      </c>
      <c r="BM278" s="212" t="s">
        <v>940</v>
      </c>
    </row>
    <row r="279" spans="1:65" s="13" customFormat="1" ht="11.25">
      <c r="B279" s="218"/>
      <c r="C279" s="219"/>
      <c r="D279" s="214" t="s">
        <v>254</v>
      </c>
      <c r="E279" s="220" t="s">
        <v>1</v>
      </c>
      <c r="F279" s="221" t="s">
        <v>941</v>
      </c>
      <c r="G279" s="219"/>
      <c r="H279" s="222">
        <v>0.20899999999999999</v>
      </c>
      <c r="I279" s="223"/>
      <c r="J279" s="219"/>
      <c r="K279" s="219"/>
      <c r="L279" s="224"/>
      <c r="M279" s="225"/>
      <c r="N279" s="226"/>
      <c r="O279" s="226"/>
      <c r="P279" s="226"/>
      <c r="Q279" s="226"/>
      <c r="R279" s="226"/>
      <c r="S279" s="226"/>
      <c r="T279" s="227"/>
      <c r="AT279" s="228" t="s">
        <v>254</v>
      </c>
      <c r="AU279" s="228" t="s">
        <v>88</v>
      </c>
      <c r="AV279" s="13" t="s">
        <v>88</v>
      </c>
      <c r="AW279" s="13" t="s">
        <v>35</v>
      </c>
      <c r="AX279" s="13" t="s">
        <v>86</v>
      </c>
      <c r="AY279" s="228" t="s">
        <v>139</v>
      </c>
    </row>
    <row r="280" spans="1:65" s="2" customFormat="1" ht="16.5" customHeight="1">
      <c r="A280" s="35"/>
      <c r="B280" s="36"/>
      <c r="C280" s="201" t="s">
        <v>583</v>
      </c>
      <c r="D280" s="201" t="s">
        <v>142</v>
      </c>
      <c r="E280" s="202" t="s">
        <v>942</v>
      </c>
      <c r="F280" s="203" t="s">
        <v>943</v>
      </c>
      <c r="G280" s="204" t="s">
        <v>413</v>
      </c>
      <c r="H280" s="205">
        <v>0.28399999999999997</v>
      </c>
      <c r="I280" s="206"/>
      <c r="J280" s="207">
        <f>ROUND(I280*H280,2)</f>
        <v>0</v>
      </c>
      <c r="K280" s="203" t="s">
        <v>336</v>
      </c>
      <c r="L280" s="40"/>
      <c r="M280" s="208" t="s">
        <v>1</v>
      </c>
      <c r="N280" s="209" t="s">
        <v>44</v>
      </c>
      <c r="O280" s="72"/>
      <c r="P280" s="210">
        <f>O280*H280</f>
        <v>0</v>
      </c>
      <c r="Q280" s="210">
        <v>1.0556000000000001</v>
      </c>
      <c r="R280" s="210">
        <f>Q280*H280</f>
        <v>0.29979040000000001</v>
      </c>
      <c r="S280" s="210">
        <v>0</v>
      </c>
      <c r="T280" s="211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12" t="s">
        <v>146</v>
      </c>
      <c r="AT280" s="212" t="s">
        <v>142</v>
      </c>
      <c r="AU280" s="212" t="s">
        <v>88</v>
      </c>
      <c r="AY280" s="17" t="s">
        <v>139</v>
      </c>
      <c r="BE280" s="213">
        <f>IF(N280="základní",J280,0)</f>
        <v>0</v>
      </c>
      <c r="BF280" s="213">
        <f>IF(N280="snížená",J280,0)</f>
        <v>0</v>
      </c>
      <c r="BG280" s="213">
        <f>IF(N280="zákl. přenesená",J280,0)</f>
        <v>0</v>
      </c>
      <c r="BH280" s="213">
        <f>IF(N280="sníž. přenesená",J280,0)</f>
        <v>0</v>
      </c>
      <c r="BI280" s="213">
        <f>IF(N280="nulová",J280,0)</f>
        <v>0</v>
      </c>
      <c r="BJ280" s="17" t="s">
        <v>86</v>
      </c>
      <c r="BK280" s="213">
        <f>ROUND(I280*H280,2)</f>
        <v>0</v>
      </c>
      <c r="BL280" s="17" t="s">
        <v>146</v>
      </c>
      <c r="BM280" s="212" t="s">
        <v>944</v>
      </c>
    </row>
    <row r="281" spans="1:65" s="13" customFormat="1" ht="11.25">
      <c r="B281" s="218"/>
      <c r="C281" s="219"/>
      <c r="D281" s="214" t="s">
        <v>254</v>
      </c>
      <c r="E281" s="220" t="s">
        <v>1</v>
      </c>
      <c r="F281" s="221" t="s">
        <v>945</v>
      </c>
      <c r="G281" s="219"/>
      <c r="H281" s="222">
        <v>0.28399999999999997</v>
      </c>
      <c r="I281" s="223"/>
      <c r="J281" s="219"/>
      <c r="K281" s="219"/>
      <c r="L281" s="224"/>
      <c r="M281" s="225"/>
      <c r="N281" s="226"/>
      <c r="O281" s="226"/>
      <c r="P281" s="226"/>
      <c r="Q281" s="226"/>
      <c r="R281" s="226"/>
      <c r="S281" s="226"/>
      <c r="T281" s="227"/>
      <c r="AT281" s="228" t="s">
        <v>254</v>
      </c>
      <c r="AU281" s="228" t="s">
        <v>88</v>
      </c>
      <c r="AV281" s="13" t="s">
        <v>88</v>
      </c>
      <c r="AW281" s="13" t="s">
        <v>35</v>
      </c>
      <c r="AX281" s="13" t="s">
        <v>86</v>
      </c>
      <c r="AY281" s="228" t="s">
        <v>139</v>
      </c>
    </row>
    <row r="282" spans="1:65" s="2" customFormat="1" ht="16.5" customHeight="1">
      <c r="A282" s="35"/>
      <c r="B282" s="36"/>
      <c r="C282" s="201" t="s">
        <v>588</v>
      </c>
      <c r="D282" s="201" t="s">
        <v>142</v>
      </c>
      <c r="E282" s="202" t="s">
        <v>526</v>
      </c>
      <c r="F282" s="203" t="s">
        <v>527</v>
      </c>
      <c r="G282" s="204" t="s">
        <v>413</v>
      </c>
      <c r="H282" s="205">
        <v>3.0409999999999999</v>
      </c>
      <c r="I282" s="206"/>
      <c r="J282" s="207">
        <f>ROUND(I282*H282,2)</f>
        <v>0</v>
      </c>
      <c r="K282" s="203" t="s">
        <v>336</v>
      </c>
      <c r="L282" s="40"/>
      <c r="M282" s="208" t="s">
        <v>1</v>
      </c>
      <c r="N282" s="209" t="s">
        <v>44</v>
      </c>
      <c r="O282" s="72"/>
      <c r="P282" s="210">
        <f>O282*H282</f>
        <v>0</v>
      </c>
      <c r="Q282" s="210">
        <v>1.03955</v>
      </c>
      <c r="R282" s="210">
        <f>Q282*H282</f>
        <v>3.1612715499999999</v>
      </c>
      <c r="S282" s="210">
        <v>0</v>
      </c>
      <c r="T282" s="211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12" t="s">
        <v>146</v>
      </c>
      <c r="AT282" s="212" t="s">
        <v>142</v>
      </c>
      <c r="AU282" s="212" t="s">
        <v>88</v>
      </c>
      <c r="AY282" s="17" t="s">
        <v>139</v>
      </c>
      <c r="BE282" s="213">
        <f>IF(N282="základní",J282,0)</f>
        <v>0</v>
      </c>
      <c r="BF282" s="213">
        <f>IF(N282="snížená",J282,0)</f>
        <v>0</v>
      </c>
      <c r="BG282" s="213">
        <f>IF(N282="zákl. přenesená",J282,0)</f>
        <v>0</v>
      </c>
      <c r="BH282" s="213">
        <f>IF(N282="sníž. přenesená",J282,0)</f>
        <v>0</v>
      </c>
      <c r="BI282" s="213">
        <f>IF(N282="nulová",J282,0)</f>
        <v>0</v>
      </c>
      <c r="BJ282" s="17" t="s">
        <v>86</v>
      </c>
      <c r="BK282" s="213">
        <f>ROUND(I282*H282,2)</f>
        <v>0</v>
      </c>
      <c r="BL282" s="17" t="s">
        <v>146</v>
      </c>
      <c r="BM282" s="212" t="s">
        <v>946</v>
      </c>
    </row>
    <row r="283" spans="1:65" s="13" customFormat="1" ht="11.25">
      <c r="B283" s="218"/>
      <c r="C283" s="219"/>
      <c r="D283" s="214" t="s">
        <v>254</v>
      </c>
      <c r="E283" s="220" t="s">
        <v>1</v>
      </c>
      <c r="F283" s="221" t="s">
        <v>947</v>
      </c>
      <c r="G283" s="219"/>
      <c r="H283" s="222">
        <v>2.5539999999999998</v>
      </c>
      <c r="I283" s="223"/>
      <c r="J283" s="219"/>
      <c r="K283" s="219"/>
      <c r="L283" s="224"/>
      <c r="M283" s="225"/>
      <c r="N283" s="226"/>
      <c r="O283" s="226"/>
      <c r="P283" s="226"/>
      <c r="Q283" s="226"/>
      <c r="R283" s="226"/>
      <c r="S283" s="226"/>
      <c r="T283" s="227"/>
      <c r="AT283" s="228" t="s">
        <v>254</v>
      </c>
      <c r="AU283" s="228" t="s">
        <v>88</v>
      </c>
      <c r="AV283" s="13" t="s">
        <v>88</v>
      </c>
      <c r="AW283" s="13" t="s">
        <v>35</v>
      </c>
      <c r="AX283" s="13" t="s">
        <v>79</v>
      </c>
      <c r="AY283" s="228" t="s">
        <v>139</v>
      </c>
    </row>
    <row r="284" spans="1:65" s="13" customFormat="1" ht="11.25">
      <c r="B284" s="218"/>
      <c r="C284" s="219"/>
      <c r="D284" s="214" t="s">
        <v>254</v>
      </c>
      <c r="E284" s="220" t="s">
        <v>1</v>
      </c>
      <c r="F284" s="221" t="s">
        <v>948</v>
      </c>
      <c r="G284" s="219"/>
      <c r="H284" s="222">
        <v>0.48699999999999999</v>
      </c>
      <c r="I284" s="223"/>
      <c r="J284" s="219"/>
      <c r="K284" s="219"/>
      <c r="L284" s="224"/>
      <c r="M284" s="225"/>
      <c r="N284" s="226"/>
      <c r="O284" s="226"/>
      <c r="P284" s="226"/>
      <c r="Q284" s="226"/>
      <c r="R284" s="226"/>
      <c r="S284" s="226"/>
      <c r="T284" s="227"/>
      <c r="AT284" s="228" t="s">
        <v>254</v>
      </c>
      <c r="AU284" s="228" t="s">
        <v>88</v>
      </c>
      <c r="AV284" s="13" t="s">
        <v>88</v>
      </c>
      <c r="AW284" s="13" t="s">
        <v>35</v>
      </c>
      <c r="AX284" s="13" t="s">
        <v>79</v>
      </c>
      <c r="AY284" s="228" t="s">
        <v>139</v>
      </c>
    </row>
    <row r="285" spans="1:65" s="14" customFormat="1" ht="11.25">
      <c r="B285" s="235"/>
      <c r="C285" s="236"/>
      <c r="D285" s="214" t="s">
        <v>254</v>
      </c>
      <c r="E285" s="237" t="s">
        <v>1</v>
      </c>
      <c r="F285" s="238" t="s">
        <v>349</v>
      </c>
      <c r="G285" s="236"/>
      <c r="H285" s="239">
        <v>3.0409999999999999</v>
      </c>
      <c r="I285" s="240"/>
      <c r="J285" s="236"/>
      <c r="K285" s="236"/>
      <c r="L285" s="241"/>
      <c r="M285" s="242"/>
      <c r="N285" s="243"/>
      <c r="O285" s="243"/>
      <c r="P285" s="243"/>
      <c r="Q285" s="243"/>
      <c r="R285" s="243"/>
      <c r="S285" s="243"/>
      <c r="T285" s="244"/>
      <c r="AT285" s="245" t="s">
        <v>254</v>
      </c>
      <c r="AU285" s="245" t="s">
        <v>88</v>
      </c>
      <c r="AV285" s="14" t="s">
        <v>146</v>
      </c>
      <c r="AW285" s="14" t="s">
        <v>35</v>
      </c>
      <c r="AX285" s="14" t="s">
        <v>86</v>
      </c>
      <c r="AY285" s="245" t="s">
        <v>139</v>
      </c>
    </row>
    <row r="286" spans="1:65" s="2" customFormat="1" ht="16.5" customHeight="1">
      <c r="A286" s="35"/>
      <c r="B286" s="36"/>
      <c r="C286" s="201" t="s">
        <v>593</v>
      </c>
      <c r="D286" s="201" t="s">
        <v>142</v>
      </c>
      <c r="E286" s="202" t="s">
        <v>949</v>
      </c>
      <c r="F286" s="203" t="s">
        <v>950</v>
      </c>
      <c r="G286" s="204" t="s">
        <v>199</v>
      </c>
      <c r="H286" s="205">
        <v>131.30000000000001</v>
      </c>
      <c r="I286" s="206"/>
      <c r="J286" s="207">
        <f>ROUND(I286*H286,2)</f>
        <v>0</v>
      </c>
      <c r="K286" s="203" t="s">
        <v>1</v>
      </c>
      <c r="L286" s="40"/>
      <c r="M286" s="208" t="s">
        <v>1</v>
      </c>
      <c r="N286" s="209" t="s">
        <v>44</v>
      </c>
      <c r="O286" s="72"/>
      <c r="P286" s="210">
        <f>O286*H286</f>
        <v>0</v>
      </c>
      <c r="Q286" s="210">
        <v>8.702E-2</v>
      </c>
      <c r="R286" s="210">
        <f>Q286*H286</f>
        <v>11.425726000000001</v>
      </c>
      <c r="S286" s="210">
        <v>0</v>
      </c>
      <c r="T286" s="211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12" t="s">
        <v>146</v>
      </c>
      <c r="AT286" s="212" t="s">
        <v>142</v>
      </c>
      <c r="AU286" s="212" t="s">
        <v>88</v>
      </c>
      <c r="AY286" s="17" t="s">
        <v>139</v>
      </c>
      <c r="BE286" s="213">
        <f>IF(N286="základní",J286,0)</f>
        <v>0</v>
      </c>
      <c r="BF286" s="213">
        <f>IF(N286="snížená",J286,0)</f>
        <v>0</v>
      </c>
      <c r="BG286" s="213">
        <f>IF(N286="zákl. přenesená",J286,0)</f>
        <v>0</v>
      </c>
      <c r="BH286" s="213">
        <f>IF(N286="sníž. přenesená",J286,0)</f>
        <v>0</v>
      </c>
      <c r="BI286" s="213">
        <f>IF(N286="nulová",J286,0)</f>
        <v>0</v>
      </c>
      <c r="BJ286" s="17" t="s">
        <v>86</v>
      </c>
      <c r="BK286" s="213">
        <f>ROUND(I286*H286,2)</f>
        <v>0</v>
      </c>
      <c r="BL286" s="17" t="s">
        <v>146</v>
      </c>
      <c r="BM286" s="212" t="s">
        <v>951</v>
      </c>
    </row>
    <row r="287" spans="1:65" s="13" customFormat="1" ht="11.25">
      <c r="B287" s="218"/>
      <c r="C287" s="219"/>
      <c r="D287" s="214" t="s">
        <v>254</v>
      </c>
      <c r="E287" s="220" t="s">
        <v>1</v>
      </c>
      <c r="F287" s="221" t="s">
        <v>952</v>
      </c>
      <c r="G287" s="219"/>
      <c r="H287" s="222">
        <v>131.30000000000001</v>
      </c>
      <c r="I287" s="223"/>
      <c r="J287" s="219"/>
      <c r="K287" s="219"/>
      <c r="L287" s="224"/>
      <c r="M287" s="225"/>
      <c r="N287" s="226"/>
      <c r="O287" s="226"/>
      <c r="P287" s="226"/>
      <c r="Q287" s="226"/>
      <c r="R287" s="226"/>
      <c r="S287" s="226"/>
      <c r="T287" s="227"/>
      <c r="AT287" s="228" t="s">
        <v>254</v>
      </c>
      <c r="AU287" s="228" t="s">
        <v>88</v>
      </c>
      <c r="AV287" s="13" t="s">
        <v>88</v>
      </c>
      <c r="AW287" s="13" t="s">
        <v>35</v>
      </c>
      <c r="AX287" s="13" t="s">
        <v>86</v>
      </c>
      <c r="AY287" s="228" t="s">
        <v>139</v>
      </c>
    </row>
    <row r="288" spans="1:65" s="2" customFormat="1" ht="16.5" customHeight="1">
      <c r="A288" s="35"/>
      <c r="B288" s="36"/>
      <c r="C288" s="201" t="s">
        <v>599</v>
      </c>
      <c r="D288" s="201" t="s">
        <v>142</v>
      </c>
      <c r="E288" s="202" t="s">
        <v>953</v>
      </c>
      <c r="F288" s="203" t="s">
        <v>954</v>
      </c>
      <c r="G288" s="204" t="s">
        <v>199</v>
      </c>
      <c r="H288" s="205">
        <v>131.30000000000001</v>
      </c>
      <c r="I288" s="206"/>
      <c r="J288" s="207">
        <f>ROUND(I288*H288,2)</f>
        <v>0</v>
      </c>
      <c r="K288" s="203" t="s">
        <v>1</v>
      </c>
      <c r="L288" s="40"/>
      <c r="M288" s="208" t="s">
        <v>1</v>
      </c>
      <c r="N288" s="209" t="s">
        <v>44</v>
      </c>
      <c r="O288" s="72"/>
      <c r="P288" s="210">
        <f>O288*H288</f>
        <v>0</v>
      </c>
      <c r="Q288" s="210">
        <v>0</v>
      </c>
      <c r="R288" s="210">
        <f>Q288*H288</f>
        <v>0</v>
      </c>
      <c r="S288" s="210">
        <v>0</v>
      </c>
      <c r="T288" s="211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12" t="s">
        <v>146</v>
      </c>
      <c r="AT288" s="212" t="s">
        <v>142</v>
      </c>
      <c r="AU288" s="212" t="s">
        <v>88</v>
      </c>
      <c r="AY288" s="17" t="s">
        <v>139</v>
      </c>
      <c r="BE288" s="213">
        <f>IF(N288="základní",J288,0)</f>
        <v>0</v>
      </c>
      <c r="BF288" s="213">
        <f>IF(N288="snížená",J288,0)</f>
        <v>0</v>
      </c>
      <c r="BG288" s="213">
        <f>IF(N288="zákl. přenesená",J288,0)</f>
        <v>0</v>
      </c>
      <c r="BH288" s="213">
        <f>IF(N288="sníž. přenesená",J288,0)</f>
        <v>0</v>
      </c>
      <c r="BI288" s="213">
        <f>IF(N288="nulová",J288,0)</f>
        <v>0</v>
      </c>
      <c r="BJ288" s="17" t="s">
        <v>86</v>
      </c>
      <c r="BK288" s="213">
        <f>ROUND(I288*H288,2)</f>
        <v>0</v>
      </c>
      <c r="BL288" s="17" t="s">
        <v>146</v>
      </c>
      <c r="BM288" s="212" t="s">
        <v>955</v>
      </c>
    </row>
    <row r="289" spans="1:65" s="12" customFormat="1" ht="22.9" customHeight="1">
      <c r="B289" s="185"/>
      <c r="C289" s="186"/>
      <c r="D289" s="187" t="s">
        <v>78</v>
      </c>
      <c r="E289" s="199" t="s">
        <v>146</v>
      </c>
      <c r="F289" s="199" t="s">
        <v>531</v>
      </c>
      <c r="G289" s="186"/>
      <c r="H289" s="186"/>
      <c r="I289" s="189"/>
      <c r="J289" s="200">
        <f>BK289</f>
        <v>0</v>
      </c>
      <c r="K289" s="186"/>
      <c r="L289" s="191"/>
      <c r="M289" s="192"/>
      <c r="N289" s="193"/>
      <c r="O289" s="193"/>
      <c r="P289" s="194">
        <f>SUM(P290:P303)</f>
        <v>0</v>
      </c>
      <c r="Q289" s="193"/>
      <c r="R289" s="194">
        <f>SUM(R290:R303)</f>
        <v>14132.041700000002</v>
      </c>
      <c r="S289" s="193"/>
      <c r="T289" s="195">
        <f>SUM(T290:T303)</f>
        <v>0</v>
      </c>
      <c r="AR289" s="196" t="s">
        <v>86</v>
      </c>
      <c r="AT289" s="197" t="s">
        <v>78</v>
      </c>
      <c r="AU289" s="197" t="s">
        <v>86</v>
      </c>
      <c r="AY289" s="196" t="s">
        <v>139</v>
      </c>
      <c r="BK289" s="198">
        <f>SUM(BK290:BK303)</f>
        <v>0</v>
      </c>
    </row>
    <row r="290" spans="1:65" s="2" customFormat="1" ht="16.5" customHeight="1">
      <c r="A290" s="35"/>
      <c r="B290" s="36"/>
      <c r="C290" s="201" t="s">
        <v>603</v>
      </c>
      <c r="D290" s="201" t="s">
        <v>142</v>
      </c>
      <c r="E290" s="202" t="s">
        <v>533</v>
      </c>
      <c r="F290" s="203" t="s">
        <v>534</v>
      </c>
      <c r="G290" s="204" t="s">
        <v>199</v>
      </c>
      <c r="H290" s="205">
        <v>1810</v>
      </c>
      <c r="I290" s="206"/>
      <c r="J290" s="207">
        <f>ROUND(I290*H290,2)</f>
        <v>0</v>
      </c>
      <c r="K290" s="203" t="s">
        <v>336</v>
      </c>
      <c r="L290" s="40"/>
      <c r="M290" s="208" t="s">
        <v>1</v>
      </c>
      <c r="N290" s="209" t="s">
        <v>44</v>
      </c>
      <c r="O290" s="72"/>
      <c r="P290" s="210">
        <f>O290*H290</f>
        <v>0</v>
      </c>
      <c r="Q290" s="210">
        <v>0.21251999999999999</v>
      </c>
      <c r="R290" s="210">
        <f>Q290*H290</f>
        <v>384.66119999999995</v>
      </c>
      <c r="S290" s="210">
        <v>0</v>
      </c>
      <c r="T290" s="211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12" t="s">
        <v>146</v>
      </c>
      <c r="AT290" s="212" t="s">
        <v>142</v>
      </c>
      <c r="AU290" s="212" t="s">
        <v>88</v>
      </c>
      <c r="AY290" s="17" t="s">
        <v>139</v>
      </c>
      <c r="BE290" s="213">
        <f>IF(N290="základní",J290,0)</f>
        <v>0</v>
      </c>
      <c r="BF290" s="213">
        <f>IF(N290="snížená",J290,0)</f>
        <v>0</v>
      </c>
      <c r="BG290" s="213">
        <f>IF(N290="zákl. přenesená",J290,0)</f>
        <v>0</v>
      </c>
      <c r="BH290" s="213">
        <f>IF(N290="sníž. přenesená",J290,0)</f>
        <v>0</v>
      </c>
      <c r="BI290" s="213">
        <f>IF(N290="nulová",J290,0)</f>
        <v>0</v>
      </c>
      <c r="BJ290" s="17" t="s">
        <v>86</v>
      </c>
      <c r="BK290" s="213">
        <f>ROUND(I290*H290,2)</f>
        <v>0</v>
      </c>
      <c r="BL290" s="17" t="s">
        <v>146</v>
      </c>
      <c r="BM290" s="212" t="s">
        <v>956</v>
      </c>
    </row>
    <row r="291" spans="1:65" s="2" customFormat="1" ht="19.5">
      <c r="A291" s="35"/>
      <c r="B291" s="36"/>
      <c r="C291" s="37"/>
      <c r="D291" s="214" t="s">
        <v>148</v>
      </c>
      <c r="E291" s="37"/>
      <c r="F291" s="215" t="s">
        <v>536</v>
      </c>
      <c r="G291" s="37"/>
      <c r="H291" s="37"/>
      <c r="I291" s="169"/>
      <c r="J291" s="37"/>
      <c r="K291" s="37"/>
      <c r="L291" s="40"/>
      <c r="M291" s="216"/>
      <c r="N291" s="217"/>
      <c r="O291" s="72"/>
      <c r="P291" s="72"/>
      <c r="Q291" s="72"/>
      <c r="R291" s="72"/>
      <c r="S291" s="72"/>
      <c r="T291" s="73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T291" s="17" t="s">
        <v>148</v>
      </c>
      <c r="AU291" s="17" t="s">
        <v>88</v>
      </c>
    </row>
    <row r="292" spans="1:65" s="2" customFormat="1" ht="16.5" customHeight="1">
      <c r="A292" s="35"/>
      <c r="B292" s="36"/>
      <c r="C292" s="201" t="s">
        <v>608</v>
      </c>
      <c r="D292" s="201" t="s">
        <v>142</v>
      </c>
      <c r="E292" s="202" t="s">
        <v>538</v>
      </c>
      <c r="F292" s="203" t="s">
        <v>539</v>
      </c>
      <c r="G292" s="204" t="s">
        <v>199</v>
      </c>
      <c r="H292" s="205">
        <v>11965</v>
      </c>
      <c r="I292" s="206"/>
      <c r="J292" s="207">
        <f>ROUND(I292*H292,2)</f>
        <v>0</v>
      </c>
      <c r="K292" s="203" t="s">
        <v>336</v>
      </c>
      <c r="L292" s="40"/>
      <c r="M292" s="208" t="s">
        <v>1</v>
      </c>
      <c r="N292" s="209" t="s">
        <v>44</v>
      </c>
      <c r="O292" s="72"/>
      <c r="P292" s="210">
        <f>O292*H292</f>
        <v>0</v>
      </c>
      <c r="Q292" s="210">
        <v>0</v>
      </c>
      <c r="R292" s="210">
        <f>Q292*H292</f>
        <v>0</v>
      </c>
      <c r="S292" s="210">
        <v>0</v>
      </c>
      <c r="T292" s="211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12" t="s">
        <v>146</v>
      </c>
      <c r="AT292" s="212" t="s">
        <v>142</v>
      </c>
      <c r="AU292" s="212" t="s">
        <v>88</v>
      </c>
      <c r="AY292" s="17" t="s">
        <v>139</v>
      </c>
      <c r="BE292" s="213">
        <f>IF(N292="základní",J292,0)</f>
        <v>0</v>
      </c>
      <c r="BF292" s="213">
        <f>IF(N292="snížená",J292,0)</f>
        <v>0</v>
      </c>
      <c r="BG292" s="213">
        <f>IF(N292="zákl. přenesená",J292,0)</f>
        <v>0</v>
      </c>
      <c r="BH292" s="213">
        <f>IF(N292="sníž. přenesená",J292,0)</f>
        <v>0</v>
      </c>
      <c r="BI292" s="213">
        <f>IF(N292="nulová",J292,0)</f>
        <v>0</v>
      </c>
      <c r="BJ292" s="17" t="s">
        <v>86</v>
      </c>
      <c r="BK292" s="213">
        <f>ROUND(I292*H292,2)</f>
        <v>0</v>
      </c>
      <c r="BL292" s="17" t="s">
        <v>146</v>
      </c>
      <c r="BM292" s="212" t="s">
        <v>957</v>
      </c>
    </row>
    <row r="293" spans="1:65" s="13" customFormat="1" ht="11.25">
      <c r="B293" s="218"/>
      <c r="C293" s="219"/>
      <c r="D293" s="214" t="s">
        <v>254</v>
      </c>
      <c r="E293" s="220" t="s">
        <v>1</v>
      </c>
      <c r="F293" s="221" t="s">
        <v>958</v>
      </c>
      <c r="G293" s="219"/>
      <c r="H293" s="222">
        <v>11965</v>
      </c>
      <c r="I293" s="223"/>
      <c r="J293" s="219"/>
      <c r="K293" s="219"/>
      <c r="L293" s="224"/>
      <c r="M293" s="225"/>
      <c r="N293" s="226"/>
      <c r="O293" s="226"/>
      <c r="P293" s="226"/>
      <c r="Q293" s="226"/>
      <c r="R293" s="226"/>
      <c r="S293" s="226"/>
      <c r="T293" s="227"/>
      <c r="AT293" s="228" t="s">
        <v>254</v>
      </c>
      <c r="AU293" s="228" t="s">
        <v>88</v>
      </c>
      <c r="AV293" s="13" t="s">
        <v>88</v>
      </c>
      <c r="AW293" s="13" t="s">
        <v>35</v>
      </c>
      <c r="AX293" s="13" t="s">
        <v>86</v>
      </c>
      <c r="AY293" s="228" t="s">
        <v>139</v>
      </c>
    </row>
    <row r="294" spans="1:65" s="2" customFormat="1" ht="21.75" customHeight="1">
      <c r="A294" s="35"/>
      <c r="B294" s="36"/>
      <c r="C294" s="201" t="s">
        <v>612</v>
      </c>
      <c r="D294" s="201" t="s">
        <v>142</v>
      </c>
      <c r="E294" s="202" t="s">
        <v>543</v>
      </c>
      <c r="F294" s="203" t="s">
        <v>544</v>
      </c>
      <c r="G294" s="204" t="s">
        <v>369</v>
      </c>
      <c r="H294" s="205">
        <v>348.8</v>
      </c>
      <c r="I294" s="206"/>
      <c r="J294" s="207">
        <f>ROUND(I294*H294,2)</f>
        <v>0</v>
      </c>
      <c r="K294" s="203" t="s">
        <v>336</v>
      </c>
      <c r="L294" s="40"/>
      <c r="M294" s="208" t="s">
        <v>1</v>
      </c>
      <c r="N294" s="209" t="s">
        <v>44</v>
      </c>
      <c r="O294" s="72"/>
      <c r="P294" s="210">
        <f>O294*H294</f>
        <v>0</v>
      </c>
      <c r="Q294" s="210">
        <v>0</v>
      </c>
      <c r="R294" s="210">
        <f>Q294*H294</f>
        <v>0</v>
      </c>
      <c r="S294" s="210">
        <v>0</v>
      </c>
      <c r="T294" s="211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12" t="s">
        <v>146</v>
      </c>
      <c r="AT294" s="212" t="s">
        <v>142</v>
      </c>
      <c r="AU294" s="212" t="s">
        <v>88</v>
      </c>
      <c r="AY294" s="17" t="s">
        <v>139</v>
      </c>
      <c r="BE294" s="213">
        <f>IF(N294="základní",J294,0)</f>
        <v>0</v>
      </c>
      <c r="BF294" s="213">
        <f>IF(N294="snížená",J294,0)</f>
        <v>0</v>
      </c>
      <c r="BG294" s="213">
        <f>IF(N294="zákl. přenesená",J294,0)</f>
        <v>0</v>
      </c>
      <c r="BH294" s="213">
        <f>IF(N294="sníž. přenesená",J294,0)</f>
        <v>0</v>
      </c>
      <c r="BI294" s="213">
        <f>IF(N294="nulová",J294,0)</f>
        <v>0</v>
      </c>
      <c r="BJ294" s="17" t="s">
        <v>86</v>
      </c>
      <c r="BK294" s="213">
        <f>ROUND(I294*H294,2)</f>
        <v>0</v>
      </c>
      <c r="BL294" s="17" t="s">
        <v>146</v>
      </c>
      <c r="BM294" s="212" t="s">
        <v>959</v>
      </c>
    </row>
    <row r="295" spans="1:65" s="13" customFormat="1" ht="11.25">
      <c r="B295" s="218"/>
      <c r="C295" s="219"/>
      <c r="D295" s="214" t="s">
        <v>254</v>
      </c>
      <c r="E295" s="220" t="s">
        <v>1</v>
      </c>
      <c r="F295" s="221" t="s">
        <v>960</v>
      </c>
      <c r="G295" s="219"/>
      <c r="H295" s="222">
        <v>348.8</v>
      </c>
      <c r="I295" s="223"/>
      <c r="J295" s="219"/>
      <c r="K295" s="219"/>
      <c r="L295" s="224"/>
      <c r="M295" s="225"/>
      <c r="N295" s="226"/>
      <c r="O295" s="226"/>
      <c r="P295" s="226"/>
      <c r="Q295" s="226"/>
      <c r="R295" s="226"/>
      <c r="S295" s="226"/>
      <c r="T295" s="227"/>
      <c r="AT295" s="228" t="s">
        <v>254</v>
      </c>
      <c r="AU295" s="228" t="s">
        <v>88</v>
      </c>
      <c r="AV295" s="13" t="s">
        <v>88</v>
      </c>
      <c r="AW295" s="13" t="s">
        <v>35</v>
      </c>
      <c r="AX295" s="13" t="s">
        <v>86</v>
      </c>
      <c r="AY295" s="228" t="s">
        <v>139</v>
      </c>
    </row>
    <row r="296" spans="1:65" s="2" customFormat="1" ht="16.5" customHeight="1">
      <c r="A296" s="35"/>
      <c r="B296" s="36"/>
      <c r="C296" s="201" t="s">
        <v>617</v>
      </c>
      <c r="D296" s="201" t="s">
        <v>142</v>
      </c>
      <c r="E296" s="202" t="s">
        <v>548</v>
      </c>
      <c r="F296" s="203" t="s">
        <v>549</v>
      </c>
      <c r="G296" s="204" t="s">
        <v>369</v>
      </c>
      <c r="H296" s="205">
        <v>2853.9</v>
      </c>
      <c r="I296" s="206"/>
      <c r="J296" s="207">
        <f>ROUND(I296*H296,2)</f>
        <v>0</v>
      </c>
      <c r="K296" s="203" t="s">
        <v>1</v>
      </c>
      <c r="L296" s="40"/>
      <c r="M296" s="208" t="s">
        <v>1</v>
      </c>
      <c r="N296" s="209" t="s">
        <v>44</v>
      </c>
      <c r="O296" s="72"/>
      <c r="P296" s="210">
        <f>O296*H296</f>
        <v>0</v>
      </c>
      <c r="Q296" s="210">
        <v>0</v>
      </c>
      <c r="R296" s="210">
        <f>Q296*H296</f>
        <v>0</v>
      </c>
      <c r="S296" s="210">
        <v>0</v>
      </c>
      <c r="T296" s="211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12" t="s">
        <v>146</v>
      </c>
      <c r="AT296" s="212" t="s">
        <v>142</v>
      </c>
      <c r="AU296" s="212" t="s">
        <v>88</v>
      </c>
      <c r="AY296" s="17" t="s">
        <v>139</v>
      </c>
      <c r="BE296" s="213">
        <f>IF(N296="základní",J296,0)</f>
        <v>0</v>
      </c>
      <c r="BF296" s="213">
        <f>IF(N296="snížená",J296,0)</f>
        <v>0</v>
      </c>
      <c r="BG296" s="213">
        <f>IF(N296="zákl. přenesená",J296,0)</f>
        <v>0</v>
      </c>
      <c r="BH296" s="213">
        <f>IF(N296="sníž. přenesená",J296,0)</f>
        <v>0</v>
      </c>
      <c r="BI296" s="213">
        <f>IF(N296="nulová",J296,0)</f>
        <v>0</v>
      </c>
      <c r="BJ296" s="17" t="s">
        <v>86</v>
      </c>
      <c r="BK296" s="213">
        <f>ROUND(I296*H296,2)</f>
        <v>0</v>
      </c>
      <c r="BL296" s="17" t="s">
        <v>146</v>
      </c>
      <c r="BM296" s="212" t="s">
        <v>961</v>
      </c>
    </row>
    <row r="297" spans="1:65" s="13" customFormat="1" ht="11.25">
      <c r="B297" s="218"/>
      <c r="C297" s="219"/>
      <c r="D297" s="214" t="s">
        <v>254</v>
      </c>
      <c r="E297" s="220" t="s">
        <v>1</v>
      </c>
      <c r="F297" s="221" t="s">
        <v>962</v>
      </c>
      <c r="G297" s="219"/>
      <c r="H297" s="222">
        <v>2853.9</v>
      </c>
      <c r="I297" s="223"/>
      <c r="J297" s="219"/>
      <c r="K297" s="219"/>
      <c r="L297" s="224"/>
      <c r="M297" s="225"/>
      <c r="N297" s="226"/>
      <c r="O297" s="226"/>
      <c r="P297" s="226"/>
      <c r="Q297" s="226"/>
      <c r="R297" s="226"/>
      <c r="S297" s="226"/>
      <c r="T297" s="227"/>
      <c r="AT297" s="228" t="s">
        <v>254</v>
      </c>
      <c r="AU297" s="228" t="s">
        <v>88</v>
      </c>
      <c r="AV297" s="13" t="s">
        <v>88</v>
      </c>
      <c r="AW297" s="13" t="s">
        <v>35</v>
      </c>
      <c r="AX297" s="13" t="s">
        <v>86</v>
      </c>
      <c r="AY297" s="228" t="s">
        <v>139</v>
      </c>
    </row>
    <row r="298" spans="1:65" s="2" customFormat="1" ht="16.5" customHeight="1">
      <c r="A298" s="35"/>
      <c r="B298" s="36"/>
      <c r="C298" s="201" t="s">
        <v>621</v>
      </c>
      <c r="D298" s="201" t="s">
        <v>142</v>
      </c>
      <c r="E298" s="202" t="s">
        <v>553</v>
      </c>
      <c r="F298" s="203" t="s">
        <v>554</v>
      </c>
      <c r="G298" s="204" t="s">
        <v>369</v>
      </c>
      <c r="H298" s="205">
        <v>5982</v>
      </c>
      <c r="I298" s="206"/>
      <c r="J298" s="207">
        <f>ROUND(I298*H298,2)</f>
        <v>0</v>
      </c>
      <c r="K298" s="203" t="s">
        <v>336</v>
      </c>
      <c r="L298" s="40"/>
      <c r="M298" s="208" t="s">
        <v>1</v>
      </c>
      <c r="N298" s="209" t="s">
        <v>44</v>
      </c>
      <c r="O298" s="72"/>
      <c r="P298" s="210">
        <f>O298*H298</f>
        <v>0</v>
      </c>
      <c r="Q298" s="210">
        <v>2.25</v>
      </c>
      <c r="R298" s="210">
        <f>Q298*H298</f>
        <v>13459.5</v>
      </c>
      <c r="S298" s="210">
        <v>0</v>
      </c>
      <c r="T298" s="211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12" t="s">
        <v>146</v>
      </c>
      <c r="AT298" s="212" t="s">
        <v>142</v>
      </c>
      <c r="AU298" s="212" t="s">
        <v>88</v>
      </c>
      <c r="AY298" s="17" t="s">
        <v>139</v>
      </c>
      <c r="BE298" s="213">
        <f>IF(N298="základní",J298,0)</f>
        <v>0</v>
      </c>
      <c r="BF298" s="213">
        <f>IF(N298="snížená",J298,0)</f>
        <v>0</v>
      </c>
      <c r="BG298" s="213">
        <f>IF(N298="zákl. přenesená",J298,0)</f>
        <v>0</v>
      </c>
      <c r="BH298" s="213">
        <f>IF(N298="sníž. přenesená",J298,0)</f>
        <v>0</v>
      </c>
      <c r="BI298" s="213">
        <f>IF(N298="nulová",J298,0)</f>
        <v>0</v>
      </c>
      <c r="BJ298" s="17" t="s">
        <v>86</v>
      </c>
      <c r="BK298" s="213">
        <f>ROUND(I298*H298,2)</f>
        <v>0</v>
      </c>
      <c r="BL298" s="17" t="s">
        <v>146</v>
      </c>
      <c r="BM298" s="212" t="s">
        <v>963</v>
      </c>
    </row>
    <row r="299" spans="1:65" s="13" customFormat="1" ht="11.25">
      <c r="B299" s="218"/>
      <c r="C299" s="219"/>
      <c r="D299" s="214" t="s">
        <v>254</v>
      </c>
      <c r="E299" s="220" t="s">
        <v>1</v>
      </c>
      <c r="F299" s="221" t="s">
        <v>964</v>
      </c>
      <c r="G299" s="219"/>
      <c r="H299" s="222">
        <v>5982</v>
      </c>
      <c r="I299" s="223"/>
      <c r="J299" s="219"/>
      <c r="K299" s="219"/>
      <c r="L299" s="224"/>
      <c r="M299" s="225"/>
      <c r="N299" s="226"/>
      <c r="O299" s="226"/>
      <c r="P299" s="226"/>
      <c r="Q299" s="226"/>
      <c r="R299" s="226"/>
      <c r="S299" s="226"/>
      <c r="T299" s="227"/>
      <c r="AT299" s="228" t="s">
        <v>254</v>
      </c>
      <c r="AU299" s="228" t="s">
        <v>88</v>
      </c>
      <c r="AV299" s="13" t="s">
        <v>88</v>
      </c>
      <c r="AW299" s="13" t="s">
        <v>35</v>
      </c>
      <c r="AX299" s="13" t="s">
        <v>86</v>
      </c>
      <c r="AY299" s="228" t="s">
        <v>139</v>
      </c>
    </row>
    <row r="300" spans="1:65" s="2" customFormat="1" ht="21.75" customHeight="1">
      <c r="A300" s="35"/>
      <c r="B300" s="36"/>
      <c r="C300" s="201" t="s">
        <v>626</v>
      </c>
      <c r="D300" s="201" t="s">
        <v>142</v>
      </c>
      <c r="E300" s="202" t="s">
        <v>558</v>
      </c>
      <c r="F300" s="203" t="s">
        <v>559</v>
      </c>
      <c r="G300" s="204" t="s">
        <v>199</v>
      </c>
      <c r="H300" s="205">
        <v>1810</v>
      </c>
      <c r="I300" s="206"/>
      <c r="J300" s="207">
        <f>ROUND(I300*H300,2)</f>
        <v>0</v>
      </c>
      <c r="K300" s="203" t="s">
        <v>336</v>
      </c>
      <c r="L300" s="40"/>
      <c r="M300" s="208" t="s">
        <v>1</v>
      </c>
      <c r="N300" s="209" t="s">
        <v>44</v>
      </c>
      <c r="O300" s="72"/>
      <c r="P300" s="210">
        <f>O300*H300</f>
        <v>0</v>
      </c>
      <c r="Q300" s="210">
        <v>2.4049999999999998E-2</v>
      </c>
      <c r="R300" s="210">
        <f>Q300*H300</f>
        <v>43.530499999999996</v>
      </c>
      <c r="S300" s="210">
        <v>0</v>
      </c>
      <c r="T300" s="211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12" t="s">
        <v>146</v>
      </c>
      <c r="AT300" s="212" t="s">
        <v>142</v>
      </c>
      <c r="AU300" s="212" t="s">
        <v>88</v>
      </c>
      <c r="AY300" s="17" t="s">
        <v>139</v>
      </c>
      <c r="BE300" s="213">
        <f>IF(N300="základní",J300,0)</f>
        <v>0</v>
      </c>
      <c r="BF300" s="213">
        <f>IF(N300="snížená",J300,0)</f>
        <v>0</v>
      </c>
      <c r="BG300" s="213">
        <f>IF(N300="zákl. přenesená",J300,0)</f>
        <v>0</v>
      </c>
      <c r="BH300" s="213">
        <f>IF(N300="sníž. přenesená",J300,0)</f>
        <v>0</v>
      </c>
      <c r="BI300" s="213">
        <f>IF(N300="nulová",J300,0)</f>
        <v>0</v>
      </c>
      <c r="BJ300" s="17" t="s">
        <v>86</v>
      </c>
      <c r="BK300" s="213">
        <f>ROUND(I300*H300,2)</f>
        <v>0</v>
      </c>
      <c r="BL300" s="17" t="s">
        <v>146</v>
      </c>
      <c r="BM300" s="212" t="s">
        <v>965</v>
      </c>
    </row>
    <row r="301" spans="1:65" s="2" customFormat="1" ht="16.5" customHeight="1">
      <c r="A301" s="35"/>
      <c r="B301" s="36"/>
      <c r="C301" s="246" t="s">
        <v>630</v>
      </c>
      <c r="D301" s="246" t="s">
        <v>381</v>
      </c>
      <c r="E301" s="247" t="s">
        <v>562</v>
      </c>
      <c r="F301" s="248" t="s">
        <v>563</v>
      </c>
      <c r="G301" s="249" t="s">
        <v>199</v>
      </c>
      <c r="H301" s="250">
        <v>1810</v>
      </c>
      <c r="I301" s="251"/>
      <c r="J301" s="252">
        <f>ROUND(I301*H301,2)</f>
        <v>0</v>
      </c>
      <c r="K301" s="248" t="s">
        <v>1</v>
      </c>
      <c r="L301" s="253"/>
      <c r="M301" s="254" t="s">
        <v>1</v>
      </c>
      <c r="N301" s="255" t="s">
        <v>44</v>
      </c>
      <c r="O301" s="72"/>
      <c r="P301" s="210">
        <f>O301*H301</f>
        <v>0</v>
      </c>
      <c r="Q301" s="210">
        <v>0.13500000000000001</v>
      </c>
      <c r="R301" s="210">
        <f>Q301*H301</f>
        <v>244.35000000000002</v>
      </c>
      <c r="S301" s="210">
        <v>0</v>
      </c>
      <c r="T301" s="211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12" t="s">
        <v>176</v>
      </c>
      <c r="AT301" s="212" t="s">
        <v>381</v>
      </c>
      <c r="AU301" s="212" t="s">
        <v>88</v>
      </c>
      <c r="AY301" s="17" t="s">
        <v>139</v>
      </c>
      <c r="BE301" s="213">
        <f>IF(N301="základní",J301,0)</f>
        <v>0</v>
      </c>
      <c r="BF301" s="213">
        <f>IF(N301="snížená",J301,0)</f>
        <v>0</v>
      </c>
      <c r="BG301" s="213">
        <f>IF(N301="zákl. přenesená",J301,0)</f>
        <v>0</v>
      </c>
      <c r="BH301" s="213">
        <f>IF(N301="sníž. přenesená",J301,0)</f>
        <v>0</v>
      </c>
      <c r="BI301" s="213">
        <f>IF(N301="nulová",J301,0)</f>
        <v>0</v>
      </c>
      <c r="BJ301" s="17" t="s">
        <v>86</v>
      </c>
      <c r="BK301" s="213">
        <f>ROUND(I301*H301,2)</f>
        <v>0</v>
      </c>
      <c r="BL301" s="17" t="s">
        <v>146</v>
      </c>
      <c r="BM301" s="212" t="s">
        <v>966</v>
      </c>
    </row>
    <row r="302" spans="1:65" s="2" customFormat="1" ht="19.5">
      <c r="A302" s="35"/>
      <c r="B302" s="36"/>
      <c r="C302" s="37"/>
      <c r="D302" s="214" t="s">
        <v>148</v>
      </c>
      <c r="E302" s="37"/>
      <c r="F302" s="215" t="s">
        <v>565</v>
      </c>
      <c r="G302" s="37"/>
      <c r="H302" s="37"/>
      <c r="I302" s="169"/>
      <c r="J302" s="37"/>
      <c r="K302" s="37"/>
      <c r="L302" s="40"/>
      <c r="M302" s="216"/>
      <c r="N302" s="217"/>
      <c r="O302" s="72"/>
      <c r="P302" s="72"/>
      <c r="Q302" s="72"/>
      <c r="R302" s="72"/>
      <c r="S302" s="72"/>
      <c r="T302" s="73"/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T302" s="17" t="s">
        <v>148</v>
      </c>
      <c r="AU302" s="17" t="s">
        <v>88</v>
      </c>
    </row>
    <row r="303" spans="1:65" s="13" customFormat="1" ht="11.25">
      <c r="B303" s="218"/>
      <c r="C303" s="219"/>
      <c r="D303" s="214" t="s">
        <v>254</v>
      </c>
      <c r="E303" s="219"/>
      <c r="F303" s="221" t="s">
        <v>967</v>
      </c>
      <c r="G303" s="219"/>
      <c r="H303" s="222">
        <v>1810</v>
      </c>
      <c r="I303" s="223"/>
      <c r="J303" s="219"/>
      <c r="K303" s="219"/>
      <c r="L303" s="224"/>
      <c r="M303" s="225"/>
      <c r="N303" s="226"/>
      <c r="O303" s="226"/>
      <c r="P303" s="226"/>
      <c r="Q303" s="226"/>
      <c r="R303" s="226"/>
      <c r="S303" s="226"/>
      <c r="T303" s="227"/>
      <c r="AT303" s="228" t="s">
        <v>254</v>
      </c>
      <c r="AU303" s="228" t="s">
        <v>88</v>
      </c>
      <c r="AV303" s="13" t="s">
        <v>88</v>
      </c>
      <c r="AW303" s="13" t="s">
        <v>4</v>
      </c>
      <c r="AX303" s="13" t="s">
        <v>86</v>
      </c>
      <c r="AY303" s="228" t="s">
        <v>139</v>
      </c>
    </row>
    <row r="304" spans="1:65" s="12" customFormat="1" ht="22.9" customHeight="1">
      <c r="B304" s="185"/>
      <c r="C304" s="186"/>
      <c r="D304" s="187" t="s">
        <v>78</v>
      </c>
      <c r="E304" s="199" t="s">
        <v>138</v>
      </c>
      <c r="F304" s="199" t="s">
        <v>567</v>
      </c>
      <c r="G304" s="186"/>
      <c r="H304" s="186"/>
      <c r="I304" s="189"/>
      <c r="J304" s="200">
        <f>BK304</f>
        <v>0</v>
      </c>
      <c r="K304" s="186"/>
      <c r="L304" s="191"/>
      <c r="M304" s="192"/>
      <c r="N304" s="193"/>
      <c r="O304" s="193"/>
      <c r="P304" s="194">
        <f>SUM(P305:P310)</f>
        <v>0</v>
      </c>
      <c r="Q304" s="193"/>
      <c r="R304" s="194">
        <f>SUM(R305:R310)</f>
        <v>57.640049999999995</v>
      </c>
      <c r="S304" s="193"/>
      <c r="T304" s="195">
        <f>SUM(T305:T310)</f>
        <v>0</v>
      </c>
      <c r="AR304" s="196" t="s">
        <v>86</v>
      </c>
      <c r="AT304" s="197" t="s">
        <v>78</v>
      </c>
      <c r="AU304" s="197" t="s">
        <v>86</v>
      </c>
      <c r="AY304" s="196" t="s">
        <v>139</v>
      </c>
      <c r="BK304" s="198">
        <f>SUM(BK305:BK310)</f>
        <v>0</v>
      </c>
    </row>
    <row r="305" spans="1:65" s="2" customFormat="1" ht="16.5" customHeight="1">
      <c r="A305" s="35"/>
      <c r="B305" s="36"/>
      <c r="C305" s="201" t="s">
        <v>635</v>
      </c>
      <c r="D305" s="201" t="s">
        <v>142</v>
      </c>
      <c r="E305" s="202" t="s">
        <v>569</v>
      </c>
      <c r="F305" s="203" t="s">
        <v>570</v>
      </c>
      <c r="G305" s="204" t="s">
        <v>199</v>
      </c>
      <c r="H305" s="205">
        <v>90.3</v>
      </c>
      <c r="I305" s="206"/>
      <c r="J305" s="207">
        <f>ROUND(I305*H305,2)</f>
        <v>0</v>
      </c>
      <c r="K305" s="203" t="s">
        <v>336</v>
      </c>
      <c r="L305" s="40"/>
      <c r="M305" s="208" t="s">
        <v>1</v>
      </c>
      <c r="N305" s="209" t="s">
        <v>44</v>
      </c>
      <c r="O305" s="72"/>
      <c r="P305" s="210">
        <f>O305*H305</f>
        <v>0</v>
      </c>
      <c r="Q305" s="210">
        <v>0</v>
      </c>
      <c r="R305" s="210">
        <f>Q305*H305</f>
        <v>0</v>
      </c>
      <c r="S305" s="210">
        <v>0</v>
      </c>
      <c r="T305" s="211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12" t="s">
        <v>146</v>
      </c>
      <c r="AT305" s="212" t="s">
        <v>142</v>
      </c>
      <c r="AU305" s="212" t="s">
        <v>88</v>
      </c>
      <c r="AY305" s="17" t="s">
        <v>139</v>
      </c>
      <c r="BE305" s="213">
        <f>IF(N305="základní",J305,0)</f>
        <v>0</v>
      </c>
      <c r="BF305" s="213">
        <f>IF(N305="snížená",J305,0)</f>
        <v>0</v>
      </c>
      <c r="BG305" s="213">
        <f>IF(N305="zákl. přenesená",J305,0)</f>
        <v>0</v>
      </c>
      <c r="BH305" s="213">
        <f>IF(N305="sníž. přenesená",J305,0)</f>
        <v>0</v>
      </c>
      <c r="BI305" s="213">
        <f>IF(N305="nulová",J305,0)</f>
        <v>0</v>
      </c>
      <c r="BJ305" s="17" t="s">
        <v>86</v>
      </c>
      <c r="BK305" s="213">
        <f>ROUND(I305*H305,2)</f>
        <v>0</v>
      </c>
      <c r="BL305" s="17" t="s">
        <v>146</v>
      </c>
      <c r="BM305" s="212" t="s">
        <v>968</v>
      </c>
    </row>
    <row r="306" spans="1:65" s="2" customFormat="1" ht="16.5" customHeight="1">
      <c r="A306" s="35"/>
      <c r="B306" s="36"/>
      <c r="C306" s="201" t="s">
        <v>639</v>
      </c>
      <c r="D306" s="201" t="s">
        <v>142</v>
      </c>
      <c r="E306" s="202" t="s">
        <v>574</v>
      </c>
      <c r="F306" s="203" t="s">
        <v>575</v>
      </c>
      <c r="G306" s="204" t="s">
        <v>199</v>
      </c>
      <c r="H306" s="205">
        <v>90.3</v>
      </c>
      <c r="I306" s="206"/>
      <c r="J306" s="207">
        <f>ROUND(I306*H306,2)</f>
        <v>0</v>
      </c>
      <c r="K306" s="203" t="s">
        <v>336</v>
      </c>
      <c r="L306" s="40"/>
      <c r="M306" s="208" t="s">
        <v>1</v>
      </c>
      <c r="N306" s="209" t="s">
        <v>44</v>
      </c>
      <c r="O306" s="72"/>
      <c r="P306" s="210">
        <f>O306*H306</f>
        <v>0</v>
      </c>
      <c r="Q306" s="210">
        <v>8.3500000000000005E-2</v>
      </c>
      <c r="R306" s="210">
        <f>Q306*H306</f>
        <v>7.5400499999999999</v>
      </c>
      <c r="S306" s="210">
        <v>0</v>
      </c>
      <c r="T306" s="211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12" t="s">
        <v>146</v>
      </c>
      <c r="AT306" s="212" t="s">
        <v>142</v>
      </c>
      <c r="AU306" s="212" t="s">
        <v>88</v>
      </c>
      <c r="AY306" s="17" t="s">
        <v>139</v>
      </c>
      <c r="BE306" s="213">
        <f>IF(N306="základní",J306,0)</f>
        <v>0</v>
      </c>
      <c r="BF306" s="213">
        <f>IF(N306="snížená",J306,0)</f>
        <v>0</v>
      </c>
      <c r="BG306" s="213">
        <f>IF(N306="zákl. přenesená",J306,0)</f>
        <v>0</v>
      </c>
      <c r="BH306" s="213">
        <f>IF(N306="sníž. přenesená",J306,0)</f>
        <v>0</v>
      </c>
      <c r="BI306" s="213">
        <f>IF(N306="nulová",J306,0)</f>
        <v>0</v>
      </c>
      <c r="BJ306" s="17" t="s">
        <v>86</v>
      </c>
      <c r="BK306" s="213">
        <f>ROUND(I306*H306,2)</f>
        <v>0</v>
      </c>
      <c r="BL306" s="17" t="s">
        <v>146</v>
      </c>
      <c r="BM306" s="212" t="s">
        <v>969</v>
      </c>
    </row>
    <row r="307" spans="1:65" s="13" customFormat="1" ht="11.25">
      <c r="B307" s="218"/>
      <c r="C307" s="219"/>
      <c r="D307" s="214" t="s">
        <v>254</v>
      </c>
      <c r="E307" s="220" t="s">
        <v>1</v>
      </c>
      <c r="F307" s="221" t="s">
        <v>970</v>
      </c>
      <c r="G307" s="219"/>
      <c r="H307" s="222">
        <v>90.3</v>
      </c>
      <c r="I307" s="223"/>
      <c r="J307" s="219"/>
      <c r="K307" s="219"/>
      <c r="L307" s="224"/>
      <c r="M307" s="225"/>
      <c r="N307" s="226"/>
      <c r="O307" s="226"/>
      <c r="P307" s="226"/>
      <c r="Q307" s="226"/>
      <c r="R307" s="226"/>
      <c r="S307" s="226"/>
      <c r="T307" s="227"/>
      <c r="AT307" s="228" t="s">
        <v>254</v>
      </c>
      <c r="AU307" s="228" t="s">
        <v>88</v>
      </c>
      <c r="AV307" s="13" t="s">
        <v>88</v>
      </c>
      <c r="AW307" s="13" t="s">
        <v>35</v>
      </c>
      <c r="AX307" s="13" t="s">
        <v>86</v>
      </c>
      <c r="AY307" s="228" t="s">
        <v>139</v>
      </c>
    </row>
    <row r="308" spans="1:65" s="2" customFormat="1" ht="16.5" customHeight="1">
      <c r="A308" s="35"/>
      <c r="B308" s="36"/>
      <c r="C308" s="246" t="s">
        <v>644</v>
      </c>
      <c r="D308" s="246" t="s">
        <v>381</v>
      </c>
      <c r="E308" s="247" t="s">
        <v>504</v>
      </c>
      <c r="F308" s="248" t="s">
        <v>505</v>
      </c>
      <c r="G308" s="249" t="s">
        <v>230</v>
      </c>
      <c r="H308" s="250">
        <v>30</v>
      </c>
      <c r="I308" s="251"/>
      <c r="J308" s="252">
        <f>ROUND(I308*H308,2)</f>
        <v>0</v>
      </c>
      <c r="K308" s="248" t="s">
        <v>336</v>
      </c>
      <c r="L308" s="253"/>
      <c r="M308" s="254" t="s">
        <v>1</v>
      </c>
      <c r="N308" s="255" t="s">
        <v>44</v>
      </c>
      <c r="O308" s="72"/>
      <c r="P308" s="210">
        <f>O308*H308</f>
        <v>0</v>
      </c>
      <c r="Q308" s="210">
        <v>1.67</v>
      </c>
      <c r="R308" s="210">
        <f>Q308*H308</f>
        <v>50.099999999999994</v>
      </c>
      <c r="S308" s="210">
        <v>0</v>
      </c>
      <c r="T308" s="211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12" t="s">
        <v>176</v>
      </c>
      <c r="AT308" s="212" t="s">
        <v>381</v>
      </c>
      <c r="AU308" s="212" t="s">
        <v>88</v>
      </c>
      <c r="AY308" s="17" t="s">
        <v>139</v>
      </c>
      <c r="BE308" s="213">
        <f>IF(N308="základní",J308,0)</f>
        <v>0</v>
      </c>
      <c r="BF308" s="213">
        <f>IF(N308="snížená",J308,0)</f>
        <v>0</v>
      </c>
      <c r="BG308" s="213">
        <f>IF(N308="zákl. přenesená",J308,0)</f>
        <v>0</v>
      </c>
      <c r="BH308" s="213">
        <f>IF(N308="sníž. přenesená",J308,0)</f>
        <v>0</v>
      </c>
      <c r="BI308" s="213">
        <f>IF(N308="nulová",J308,0)</f>
        <v>0</v>
      </c>
      <c r="BJ308" s="17" t="s">
        <v>86</v>
      </c>
      <c r="BK308" s="213">
        <f>ROUND(I308*H308,2)</f>
        <v>0</v>
      </c>
      <c r="BL308" s="17" t="s">
        <v>146</v>
      </c>
      <c r="BM308" s="212" t="s">
        <v>971</v>
      </c>
    </row>
    <row r="309" spans="1:65" s="2" customFormat="1" ht="19.5">
      <c r="A309" s="35"/>
      <c r="B309" s="36"/>
      <c r="C309" s="37"/>
      <c r="D309" s="214" t="s">
        <v>148</v>
      </c>
      <c r="E309" s="37"/>
      <c r="F309" s="215" t="s">
        <v>580</v>
      </c>
      <c r="G309" s="37"/>
      <c r="H309" s="37"/>
      <c r="I309" s="169"/>
      <c r="J309" s="37"/>
      <c r="K309" s="37"/>
      <c r="L309" s="40"/>
      <c r="M309" s="216"/>
      <c r="N309" s="217"/>
      <c r="O309" s="72"/>
      <c r="P309" s="72"/>
      <c r="Q309" s="72"/>
      <c r="R309" s="72"/>
      <c r="S309" s="72"/>
      <c r="T309" s="73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7" t="s">
        <v>148</v>
      </c>
      <c r="AU309" s="17" t="s">
        <v>88</v>
      </c>
    </row>
    <row r="310" spans="1:65" s="13" customFormat="1" ht="11.25">
      <c r="B310" s="218"/>
      <c r="C310" s="219"/>
      <c r="D310" s="214" t="s">
        <v>254</v>
      </c>
      <c r="E310" s="219"/>
      <c r="F310" s="221" t="s">
        <v>972</v>
      </c>
      <c r="G310" s="219"/>
      <c r="H310" s="222">
        <v>30</v>
      </c>
      <c r="I310" s="223"/>
      <c r="J310" s="219"/>
      <c r="K310" s="219"/>
      <c r="L310" s="224"/>
      <c r="M310" s="225"/>
      <c r="N310" s="226"/>
      <c r="O310" s="226"/>
      <c r="P310" s="226"/>
      <c r="Q310" s="226"/>
      <c r="R310" s="226"/>
      <c r="S310" s="226"/>
      <c r="T310" s="227"/>
      <c r="AT310" s="228" t="s">
        <v>254</v>
      </c>
      <c r="AU310" s="228" t="s">
        <v>88</v>
      </c>
      <c r="AV310" s="13" t="s">
        <v>88</v>
      </c>
      <c r="AW310" s="13" t="s">
        <v>4</v>
      </c>
      <c r="AX310" s="13" t="s">
        <v>86</v>
      </c>
      <c r="AY310" s="228" t="s">
        <v>139</v>
      </c>
    </row>
    <row r="311" spans="1:65" s="12" customFormat="1" ht="22.9" customHeight="1">
      <c r="B311" s="185"/>
      <c r="C311" s="186"/>
      <c r="D311" s="187" t="s">
        <v>78</v>
      </c>
      <c r="E311" s="199" t="s">
        <v>176</v>
      </c>
      <c r="F311" s="199" t="s">
        <v>582</v>
      </c>
      <c r="G311" s="186"/>
      <c r="H311" s="186"/>
      <c r="I311" s="189"/>
      <c r="J311" s="200">
        <f>BK311</f>
        <v>0</v>
      </c>
      <c r="K311" s="186"/>
      <c r="L311" s="191"/>
      <c r="M311" s="192"/>
      <c r="N311" s="193"/>
      <c r="O311" s="193"/>
      <c r="P311" s="194">
        <f>SUM(P312:P344)</f>
        <v>0</v>
      </c>
      <c r="Q311" s="193"/>
      <c r="R311" s="194">
        <f>SUM(R312:R344)</f>
        <v>85.783079999999998</v>
      </c>
      <c r="S311" s="193"/>
      <c r="T311" s="195">
        <f>SUM(T312:T344)</f>
        <v>0</v>
      </c>
      <c r="AR311" s="196" t="s">
        <v>86</v>
      </c>
      <c r="AT311" s="197" t="s">
        <v>78</v>
      </c>
      <c r="AU311" s="197" t="s">
        <v>86</v>
      </c>
      <c r="AY311" s="196" t="s">
        <v>139</v>
      </c>
      <c r="BK311" s="198">
        <f>SUM(BK312:BK344)</f>
        <v>0</v>
      </c>
    </row>
    <row r="312" spans="1:65" s="2" customFormat="1" ht="16.5" customHeight="1">
      <c r="A312" s="35"/>
      <c r="B312" s="36"/>
      <c r="C312" s="201" t="s">
        <v>648</v>
      </c>
      <c r="D312" s="201" t="s">
        <v>142</v>
      </c>
      <c r="E312" s="202" t="s">
        <v>600</v>
      </c>
      <c r="F312" s="203" t="s">
        <v>601</v>
      </c>
      <c r="G312" s="204" t="s">
        <v>230</v>
      </c>
      <c r="H312" s="205">
        <v>7</v>
      </c>
      <c r="I312" s="206"/>
      <c r="J312" s="207">
        <f>ROUND(I312*H312,2)</f>
        <v>0</v>
      </c>
      <c r="K312" s="203" t="s">
        <v>336</v>
      </c>
      <c r="L312" s="40"/>
      <c r="M312" s="208" t="s">
        <v>1</v>
      </c>
      <c r="N312" s="209" t="s">
        <v>44</v>
      </c>
      <c r="O312" s="72"/>
      <c r="P312" s="210">
        <f>O312*H312</f>
        <v>0</v>
      </c>
      <c r="Q312" s="210">
        <v>0.41488999999999998</v>
      </c>
      <c r="R312" s="210">
        <f>Q312*H312</f>
        <v>2.9042300000000001</v>
      </c>
      <c r="S312" s="210">
        <v>0</v>
      </c>
      <c r="T312" s="211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12" t="s">
        <v>146</v>
      </c>
      <c r="AT312" s="212" t="s">
        <v>142</v>
      </c>
      <c r="AU312" s="212" t="s">
        <v>88</v>
      </c>
      <c r="AY312" s="17" t="s">
        <v>139</v>
      </c>
      <c r="BE312" s="213">
        <f>IF(N312="základní",J312,0)</f>
        <v>0</v>
      </c>
      <c r="BF312" s="213">
        <f>IF(N312="snížená",J312,0)</f>
        <v>0</v>
      </c>
      <c r="BG312" s="213">
        <f>IF(N312="zákl. přenesená",J312,0)</f>
        <v>0</v>
      </c>
      <c r="BH312" s="213">
        <f>IF(N312="sníž. přenesená",J312,0)</f>
        <v>0</v>
      </c>
      <c r="BI312" s="213">
        <f>IF(N312="nulová",J312,0)</f>
        <v>0</v>
      </c>
      <c r="BJ312" s="17" t="s">
        <v>86</v>
      </c>
      <c r="BK312" s="213">
        <f>ROUND(I312*H312,2)</f>
        <v>0</v>
      </c>
      <c r="BL312" s="17" t="s">
        <v>146</v>
      </c>
      <c r="BM312" s="212" t="s">
        <v>973</v>
      </c>
    </row>
    <row r="313" spans="1:65" s="2" customFormat="1" ht="16.5" customHeight="1">
      <c r="A313" s="35"/>
      <c r="B313" s="36"/>
      <c r="C313" s="246" t="s">
        <v>653</v>
      </c>
      <c r="D313" s="246" t="s">
        <v>381</v>
      </c>
      <c r="E313" s="247" t="s">
        <v>604</v>
      </c>
      <c r="F313" s="248" t="s">
        <v>605</v>
      </c>
      <c r="G313" s="249" t="s">
        <v>230</v>
      </c>
      <c r="H313" s="250">
        <v>7</v>
      </c>
      <c r="I313" s="251"/>
      <c r="J313" s="252">
        <f>ROUND(I313*H313,2)</f>
        <v>0</v>
      </c>
      <c r="K313" s="248" t="s">
        <v>336</v>
      </c>
      <c r="L313" s="253"/>
      <c r="M313" s="254" t="s">
        <v>1</v>
      </c>
      <c r="N313" s="255" t="s">
        <v>44</v>
      </c>
      <c r="O313" s="72"/>
      <c r="P313" s="210">
        <f>O313*H313</f>
        <v>0</v>
      </c>
      <c r="Q313" s="210">
        <v>2.4169999999999998</v>
      </c>
      <c r="R313" s="210">
        <f>Q313*H313</f>
        <v>16.918999999999997</v>
      </c>
      <c r="S313" s="210">
        <v>0</v>
      </c>
      <c r="T313" s="211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12" t="s">
        <v>176</v>
      </c>
      <c r="AT313" s="212" t="s">
        <v>381</v>
      </c>
      <c r="AU313" s="212" t="s">
        <v>88</v>
      </c>
      <c r="AY313" s="17" t="s">
        <v>139</v>
      </c>
      <c r="BE313" s="213">
        <f>IF(N313="základní",J313,0)</f>
        <v>0</v>
      </c>
      <c r="BF313" s="213">
        <f>IF(N313="snížená",J313,0)</f>
        <v>0</v>
      </c>
      <c r="BG313" s="213">
        <f>IF(N313="zákl. přenesená",J313,0)</f>
        <v>0</v>
      </c>
      <c r="BH313" s="213">
        <f>IF(N313="sníž. přenesená",J313,0)</f>
        <v>0</v>
      </c>
      <c r="BI313" s="213">
        <f>IF(N313="nulová",J313,0)</f>
        <v>0</v>
      </c>
      <c r="BJ313" s="17" t="s">
        <v>86</v>
      </c>
      <c r="BK313" s="213">
        <f>ROUND(I313*H313,2)</f>
        <v>0</v>
      </c>
      <c r="BL313" s="17" t="s">
        <v>146</v>
      </c>
      <c r="BM313" s="212" t="s">
        <v>974</v>
      </c>
    </row>
    <row r="314" spans="1:65" s="2" customFormat="1" ht="19.5">
      <c r="A314" s="35"/>
      <c r="B314" s="36"/>
      <c r="C314" s="37"/>
      <c r="D314" s="214" t="s">
        <v>148</v>
      </c>
      <c r="E314" s="37"/>
      <c r="F314" s="215" t="s">
        <v>607</v>
      </c>
      <c r="G314" s="37"/>
      <c r="H314" s="37"/>
      <c r="I314" s="169"/>
      <c r="J314" s="37"/>
      <c r="K314" s="37"/>
      <c r="L314" s="40"/>
      <c r="M314" s="216"/>
      <c r="N314" s="217"/>
      <c r="O314" s="72"/>
      <c r="P314" s="72"/>
      <c r="Q314" s="72"/>
      <c r="R314" s="72"/>
      <c r="S314" s="72"/>
      <c r="T314" s="73"/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T314" s="17" t="s">
        <v>148</v>
      </c>
      <c r="AU314" s="17" t="s">
        <v>88</v>
      </c>
    </row>
    <row r="315" spans="1:65" s="2" customFormat="1" ht="16.5" customHeight="1">
      <c r="A315" s="35"/>
      <c r="B315" s="36"/>
      <c r="C315" s="201" t="s">
        <v>657</v>
      </c>
      <c r="D315" s="201" t="s">
        <v>142</v>
      </c>
      <c r="E315" s="202" t="s">
        <v>609</v>
      </c>
      <c r="F315" s="203" t="s">
        <v>610</v>
      </c>
      <c r="G315" s="204" t="s">
        <v>230</v>
      </c>
      <c r="H315" s="205">
        <v>7</v>
      </c>
      <c r="I315" s="206"/>
      <c r="J315" s="207">
        <f>ROUND(I315*H315,2)</f>
        <v>0</v>
      </c>
      <c r="K315" s="203" t="s">
        <v>336</v>
      </c>
      <c r="L315" s="40"/>
      <c r="M315" s="208" t="s">
        <v>1</v>
      </c>
      <c r="N315" s="209" t="s">
        <v>44</v>
      </c>
      <c r="O315" s="72"/>
      <c r="P315" s="210">
        <f>O315*H315</f>
        <v>0</v>
      </c>
      <c r="Q315" s="210">
        <v>0.41488999999999998</v>
      </c>
      <c r="R315" s="210">
        <f>Q315*H315</f>
        <v>2.9042300000000001</v>
      </c>
      <c r="S315" s="210">
        <v>0</v>
      </c>
      <c r="T315" s="211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12" t="s">
        <v>146</v>
      </c>
      <c r="AT315" s="212" t="s">
        <v>142</v>
      </c>
      <c r="AU315" s="212" t="s">
        <v>88</v>
      </c>
      <c r="AY315" s="17" t="s">
        <v>139</v>
      </c>
      <c r="BE315" s="213">
        <f>IF(N315="základní",J315,0)</f>
        <v>0</v>
      </c>
      <c r="BF315" s="213">
        <f>IF(N315="snížená",J315,0)</f>
        <v>0</v>
      </c>
      <c r="BG315" s="213">
        <f>IF(N315="zákl. přenesená",J315,0)</f>
        <v>0</v>
      </c>
      <c r="BH315" s="213">
        <f>IF(N315="sníž. přenesená",J315,0)</f>
        <v>0</v>
      </c>
      <c r="BI315" s="213">
        <f>IF(N315="nulová",J315,0)</f>
        <v>0</v>
      </c>
      <c r="BJ315" s="17" t="s">
        <v>86</v>
      </c>
      <c r="BK315" s="213">
        <f>ROUND(I315*H315,2)</f>
        <v>0</v>
      </c>
      <c r="BL315" s="17" t="s">
        <v>146</v>
      </c>
      <c r="BM315" s="212" t="s">
        <v>975</v>
      </c>
    </row>
    <row r="316" spans="1:65" s="2" customFormat="1" ht="16.5" customHeight="1">
      <c r="A316" s="35"/>
      <c r="B316" s="36"/>
      <c r="C316" s="246" t="s">
        <v>662</v>
      </c>
      <c r="D316" s="246" t="s">
        <v>381</v>
      </c>
      <c r="E316" s="247" t="s">
        <v>613</v>
      </c>
      <c r="F316" s="248" t="s">
        <v>614</v>
      </c>
      <c r="G316" s="249" t="s">
        <v>230</v>
      </c>
      <c r="H316" s="250">
        <v>7</v>
      </c>
      <c r="I316" s="251"/>
      <c r="J316" s="252">
        <f>ROUND(I316*H316,2)</f>
        <v>0</v>
      </c>
      <c r="K316" s="248" t="s">
        <v>336</v>
      </c>
      <c r="L316" s="253"/>
      <c r="M316" s="254" t="s">
        <v>1</v>
      </c>
      <c r="N316" s="255" t="s">
        <v>44</v>
      </c>
      <c r="O316" s="72"/>
      <c r="P316" s="210">
        <f>O316*H316</f>
        <v>0</v>
      </c>
      <c r="Q316" s="210">
        <v>2.5659999999999998</v>
      </c>
      <c r="R316" s="210">
        <f>Q316*H316</f>
        <v>17.962</v>
      </c>
      <c r="S316" s="210">
        <v>0</v>
      </c>
      <c r="T316" s="211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12" t="s">
        <v>176</v>
      </c>
      <c r="AT316" s="212" t="s">
        <v>381</v>
      </c>
      <c r="AU316" s="212" t="s">
        <v>88</v>
      </c>
      <c r="AY316" s="17" t="s">
        <v>139</v>
      </c>
      <c r="BE316" s="213">
        <f>IF(N316="základní",J316,0)</f>
        <v>0</v>
      </c>
      <c r="BF316" s="213">
        <f>IF(N316="snížená",J316,0)</f>
        <v>0</v>
      </c>
      <c r="BG316" s="213">
        <f>IF(N316="zákl. přenesená",J316,0)</f>
        <v>0</v>
      </c>
      <c r="BH316" s="213">
        <f>IF(N316="sníž. přenesená",J316,0)</f>
        <v>0</v>
      </c>
      <c r="BI316" s="213">
        <f>IF(N316="nulová",J316,0)</f>
        <v>0</v>
      </c>
      <c r="BJ316" s="17" t="s">
        <v>86</v>
      </c>
      <c r="BK316" s="213">
        <f>ROUND(I316*H316,2)</f>
        <v>0</v>
      </c>
      <c r="BL316" s="17" t="s">
        <v>146</v>
      </c>
      <c r="BM316" s="212" t="s">
        <v>976</v>
      </c>
    </row>
    <row r="317" spans="1:65" s="2" customFormat="1" ht="19.5">
      <c r="A317" s="35"/>
      <c r="B317" s="36"/>
      <c r="C317" s="37"/>
      <c r="D317" s="214" t="s">
        <v>148</v>
      </c>
      <c r="E317" s="37"/>
      <c r="F317" s="215" t="s">
        <v>616</v>
      </c>
      <c r="G317" s="37"/>
      <c r="H317" s="37"/>
      <c r="I317" s="169"/>
      <c r="J317" s="37"/>
      <c r="K317" s="37"/>
      <c r="L317" s="40"/>
      <c r="M317" s="216"/>
      <c r="N317" s="217"/>
      <c r="O317" s="72"/>
      <c r="P317" s="72"/>
      <c r="Q317" s="72"/>
      <c r="R317" s="72"/>
      <c r="S317" s="72"/>
      <c r="T317" s="73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T317" s="17" t="s">
        <v>148</v>
      </c>
      <c r="AU317" s="17" t="s">
        <v>88</v>
      </c>
    </row>
    <row r="318" spans="1:65" s="2" customFormat="1" ht="16.5" customHeight="1">
      <c r="A318" s="35"/>
      <c r="B318" s="36"/>
      <c r="C318" s="201" t="s">
        <v>667</v>
      </c>
      <c r="D318" s="201" t="s">
        <v>142</v>
      </c>
      <c r="E318" s="202" t="s">
        <v>627</v>
      </c>
      <c r="F318" s="203" t="s">
        <v>628</v>
      </c>
      <c r="G318" s="204" t="s">
        <v>230</v>
      </c>
      <c r="H318" s="205">
        <v>7</v>
      </c>
      <c r="I318" s="206"/>
      <c r="J318" s="207">
        <f>ROUND(I318*H318,2)</f>
        <v>0</v>
      </c>
      <c r="K318" s="203" t="s">
        <v>336</v>
      </c>
      <c r="L318" s="40"/>
      <c r="M318" s="208" t="s">
        <v>1</v>
      </c>
      <c r="N318" s="209" t="s">
        <v>44</v>
      </c>
      <c r="O318" s="72"/>
      <c r="P318" s="210">
        <f>O318*H318</f>
        <v>0</v>
      </c>
      <c r="Q318" s="210">
        <v>9.8899999999999995E-3</v>
      </c>
      <c r="R318" s="210">
        <f>Q318*H318</f>
        <v>6.923E-2</v>
      </c>
      <c r="S318" s="210">
        <v>0</v>
      </c>
      <c r="T318" s="211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12" t="s">
        <v>146</v>
      </c>
      <c r="AT318" s="212" t="s">
        <v>142</v>
      </c>
      <c r="AU318" s="212" t="s">
        <v>88</v>
      </c>
      <c r="AY318" s="17" t="s">
        <v>139</v>
      </c>
      <c r="BE318" s="213">
        <f>IF(N318="základní",J318,0)</f>
        <v>0</v>
      </c>
      <c r="BF318" s="213">
        <f>IF(N318="snížená",J318,0)</f>
        <v>0</v>
      </c>
      <c r="BG318" s="213">
        <f>IF(N318="zákl. přenesená",J318,0)</f>
        <v>0</v>
      </c>
      <c r="BH318" s="213">
        <f>IF(N318="sníž. přenesená",J318,0)</f>
        <v>0</v>
      </c>
      <c r="BI318" s="213">
        <f>IF(N318="nulová",J318,0)</f>
        <v>0</v>
      </c>
      <c r="BJ318" s="17" t="s">
        <v>86</v>
      </c>
      <c r="BK318" s="213">
        <f>ROUND(I318*H318,2)</f>
        <v>0</v>
      </c>
      <c r="BL318" s="17" t="s">
        <v>146</v>
      </c>
      <c r="BM318" s="212" t="s">
        <v>977</v>
      </c>
    </row>
    <row r="319" spans="1:65" s="2" customFormat="1" ht="16.5" customHeight="1">
      <c r="A319" s="35"/>
      <c r="B319" s="36"/>
      <c r="C319" s="246" t="s">
        <v>672</v>
      </c>
      <c r="D319" s="246" t="s">
        <v>381</v>
      </c>
      <c r="E319" s="247" t="s">
        <v>631</v>
      </c>
      <c r="F319" s="248" t="s">
        <v>632</v>
      </c>
      <c r="G319" s="249" t="s">
        <v>230</v>
      </c>
      <c r="H319" s="250">
        <v>7</v>
      </c>
      <c r="I319" s="251"/>
      <c r="J319" s="252">
        <f>ROUND(I319*H319,2)</f>
        <v>0</v>
      </c>
      <c r="K319" s="248" t="s">
        <v>336</v>
      </c>
      <c r="L319" s="253"/>
      <c r="M319" s="254" t="s">
        <v>1</v>
      </c>
      <c r="N319" s="255" t="s">
        <v>44</v>
      </c>
      <c r="O319" s="72"/>
      <c r="P319" s="210">
        <f>O319*H319</f>
        <v>0</v>
      </c>
      <c r="Q319" s="210">
        <v>0.18099999999999999</v>
      </c>
      <c r="R319" s="210">
        <f>Q319*H319</f>
        <v>1.2669999999999999</v>
      </c>
      <c r="S319" s="210">
        <v>0</v>
      </c>
      <c r="T319" s="211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12" t="s">
        <v>176</v>
      </c>
      <c r="AT319" s="212" t="s">
        <v>381</v>
      </c>
      <c r="AU319" s="212" t="s">
        <v>88</v>
      </c>
      <c r="AY319" s="17" t="s">
        <v>139</v>
      </c>
      <c r="BE319" s="213">
        <f>IF(N319="základní",J319,0)</f>
        <v>0</v>
      </c>
      <c r="BF319" s="213">
        <f>IF(N319="snížená",J319,0)</f>
        <v>0</v>
      </c>
      <c r="BG319" s="213">
        <f>IF(N319="zákl. přenesená",J319,0)</f>
        <v>0</v>
      </c>
      <c r="BH319" s="213">
        <f>IF(N319="sníž. přenesená",J319,0)</f>
        <v>0</v>
      </c>
      <c r="BI319" s="213">
        <f>IF(N319="nulová",J319,0)</f>
        <v>0</v>
      </c>
      <c r="BJ319" s="17" t="s">
        <v>86</v>
      </c>
      <c r="BK319" s="213">
        <f>ROUND(I319*H319,2)</f>
        <v>0</v>
      </c>
      <c r="BL319" s="17" t="s">
        <v>146</v>
      </c>
      <c r="BM319" s="212" t="s">
        <v>978</v>
      </c>
    </row>
    <row r="320" spans="1:65" s="2" customFormat="1" ht="19.5">
      <c r="A320" s="35"/>
      <c r="B320" s="36"/>
      <c r="C320" s="37"/>
      <c r="D320" s="214" t="s">
        <v>148</v>
      </c>
      <c r="E320" s="37"/>
      <c r="F320" s="215" t="s">
        <v>634</v>
      </c>
      <c r="G320" s="37"/>
      <c r="H320" s="37"/>
      <c r="I320" s="169"/>
      <c r="J320" s="37"/>
      <c r="K320" s="37"/>
      <c r="L320" s="40"/>
      <c r="M320" s="216"/>
      <c r="N320" s="217"/>
      <c r="O320" s="72"/>
      <c r="P320" s="72"/>
      <c r="Q320" s="72"/>
      <c r="R320" s="72"/>
      <c r="S320" s="72"/>
      <c r="T320" s="73"/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T320" s="17" t="s">
        <v>148</v>
      </c>
      <c r="AU320" s="17" t="s">
        <v>88</v>
      </c>
    </row>
    <row r="321" spans="1:65" s="2" customFormat="1" ht="16.5" customHeight="1">
      <c r="A321" s="35"/>
      <c r="B321" s="36"/>
      <c r="C321" s="201" t="s">
        <v>677</v>
      </c>
      <c r="D321" s="201" t="s">
        <v>142</v>
      </c>
      <c r="E321" s="202" t="s">
        <v>636</v>
      </c>
      <c r="F321" s="203" t="s">
        <v>637</v>
      </c>
      <c r="G321" s="204" t="s">
        <v>230</v>
      </c>
      <c r="H321" s="205">
        <v>7</v>
      </c>
      <c r="I321" s="206"/>
      <c r="J321" s="207">
        <f>ROUND(I321*H321,2)</f>
        <v>0</v>
      </c>
      <c r="K321" s="203" t="s">
        <v>336</v>
      </c>
      <c r="L321" s="40"/>
      <c r="M321" s="208" t="s">
        <v>1</v>
      </c>
      <c r="N321" s="209" t="s">
        <v>44</v>
      </c>
      <c r="O321" s="72"/>
      <c r="P321" s="210">
        <f>O321*H321</f>
        <v>0</v>
      </c>
      <c r="Q321" s="210">
        <v>9.8899999999999995E-3</v>
      </c>
      <c r="R321" s="210">
        <f>Q321*H321</f>
        <v>6.923E-2</v>
      </c>
      <c r="S321" s="210">
        <v>0</v>
      </c>
      <c r="T321" s="211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12" t="s">
        <v>146</v>
      </c>
      <c r="AT321" s="212" t="s">
        <v>142</v>
      </c>
      <c r="AU321" s="212" t="s">
        <v>88</v>
      </c>
      <c r="AY321" s="17" t="s">
        <v>139</v>
      </c>
      <c r="BE321" s="213">
        <f>IF(N321="základní",J321,0)</f>
        <v>0</v>
      </c>
      <c r="BF321" s="213">
        <f>IF(N321="snížená",J321,0)</f>
        <v>0</v>
      </c>
      <c r="BG321" s="213">
        <f>IF(N321="zákl. přenesená",J321,0)</f>
        <v>0</v>
      </c>
      <c r="BH321" s="213">
        <f>IF(N321="sníž. přenesená",J321,0)</f>
        <v>0</v>
      </c>
      <c r="BI321" s="213">
        <f>IF(N321="nulová",J321,0)</f>
        <v>0</v>
      </c>
      <c r="BJ321" s="17" t="s">
        <v>86</v>
      </c>
      <c r="BK321" s="213">
        <f>ROUND(I321*H321,2)</f>
        <v>0</v>
      </c>
      <c r="BL321" s="17" t="s">
        <v>146</v>
      </c>
      <c r="BM321" s="212" t="s">
        <v>979</v>
      </c>
    </row>
    <row r="322" spans="1:65" s="2" customFormat="1" ht="16.5" customHeight="1">
      <c r="A322" s="35"/>
      <c r="B322" s="36"/>
      <c r="C322" s="246" t="s">
        <v>682</v>
      </c>
      <c r="D322" s="246" t="s">
        <v>381</v>
      </c>
      <c r="E322" s="247" t="s">
        <v>640</v>
      </c>
      <c r="F322" s="248" t="s">
        <v>641</v>
      </c>
      <c r="G322" s="249" t="s">
        <v>230</v>
      </c>
      <c r="H322" s="250">
        <v>7</v>
      </c>
      <c r="I322" s="251"/>
      <c r="J322" s="252">
        <f>ROUND(I322*H322,2)</f>
        <v>0</v>
      </c>
      <c r="K322" s="248" t="s">
        <v>336</v>
      </c>
      <c r="L322" s="253"/>
      <c r="M322" s="254" t="s">
        <v>1</v>
      </c>
      <c r="N322" s="255" t="s">
        <v>44</v>
      </c>
      <c r="O322" s="72"/>
      <c r="P322" s="210">
        <f>O322*H322</f>
        <v>0</v>
      </c>
      <c r="Q322" s="210">
        <v>0.36199999999999999</v>
      </c>
      <c r="R322" s="210">
        <f>Q322*H322</f>
        <v>2.5339999999999998</v>
      </c>
      <c r="S322" s="210">
        <v>0</v>
      </c>
      <c r="T322" s="211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12" t="s">
        <v>176</v>
      </c>
      <c r="AT322" s="212" t="s">
        <v>381</v>
      </c>
      <c r="AU322" s="212" t="s">
        <v>88</v>
      </c>
      <c r="AY322" s="17" t="s">
        <v>139</v>
      </c>
      <c r="BE322" s="213">
        <f>IF(N322="základní",J322,0)</f>
        <v>0</v>
      </c>
      <c r="BF322" s="213">
        <f>IF(N322="snížená",J322,0)</f>
        <v>0</v>
      </c>
      <c r="BG322" s="213">
        <f>IF(N322="zákl. přenesená",J322,0)</f>
        <v>0</v>
      </c>
      <c r="BH322" s="213">
        <f>IF(N322="sníž. přenesená",J322,0)</f>
        <v>0</v>
      </c>
      <c r="BI322" s="213">
        <f>IF(N322="nulová",J322,0)</f>
        <v>0</v>
      </c>
      <c r="BJ322" s="17" t="s">
        <v>86</v>
      </c>
      <c r="BK322" s="213">
        <f>ROUND(I322*H322,2)</f>
        <v>0</v>
      </c>
      <c r="BL322" s="17" t="s">
        <v>146</v>
      </c>
      <c r="BM322" s="212" t="s">
        <v>980</v>
      </c>
    </row>
    <row r="323" spans="1:65" s="2" customFormat="1" ht="19.5">
      <c r="A323" s="35"/>
      <c r="B323" s="36"/>
      <c r="C323" s="37"/>
      <c r="D323" s="214" t="s">
        <v>148</v>
      </c>
      <c r="E323" s="37"/>
      <c r="F323" s="215" t="s">
        <v>643</v>
      </c>
      <c r="G323" s="37"/>
      <c r="H323" s="37"/>
      <c r="I323" s="169"/>
      <c r="J323" s="37"/>
      <c r="K323" s="37"/>
      <c r="L323" s="40"/>
      <c r="M323" s="216"/>
      <c r="N323" s="217"/>
      <c r="O323" s="72"/>
      <c r="P323" s="72"/>
      <c r="Q323" s="72"/>
      <c r="R323" s="72"/>
      <c r="S323" s="72"/>
      <c r="T323" s="73"/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T323" s="17" t="s">
        <v>148</v>
      </c>
      <c r="AU323" s="17" t="s">
        <v>88</v>
      </c>
    </row>
    <row r="324" spans="1:65" s="2" customFormat="1" ht="16.5" customHeight="1">
      <c r="A324" s="35"/>
      <c r="B324" s="36"/>
      <c r="C324" s="201" t="s">
        <v>688</v>
      </c>
      <c r="D324" s="201" t="s">
        <v>142</v>
      </c>
      <c r="E324" s="202" t="s">
        <v>645</v>
      </c>
      <c r="F324" s="203" t="s">
        <v>646</v>
      </c>
      <c r="G324" s="204" t="s">
        <v>230</v>
      </c>
      <c r="H324" s="205">
        <v>14</v>
      </c>
      <c r="I324" s="206"/>
      <c r="J324" s="207">
        <f>ROUND(I324*H324,2)</f>
        <v>0</v>
      </c>
      <c r="K324" s="203" t="s">
        <v>336</v>
      </c>
      <c r="L324" s="40"/>
      <c r="M324" s="208" t="s">
        <v>1</v>
      </c>
      <c r="N324" s="209" t="s">
        <v>44</v>
      </c>
      <c r="O324" s="72"/>
      <c r="P324" s="210">
        <f>O324*H324</f>
        <v>0</v>
      </c>
      <c r="Q324" s="210">
        <v>9.8899999999999995E-3</v>
      </c>
      <c r="R324" s="210">
        <f>Q324*H324</f>
        <v>0.13846</v>
      </c>
      <c r="S324" s="210">
        <v>0</v>
      </c>
      <c r="T324" s="211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12" t="s">
        <v>146</v>
      </c>
      <c r="AT324" s="212" t="s">
        <v>142</v>
      </c>
      <c r="AU324" s="212" t="s">
        <v>88</v>
      </c>
      <c r="AY324" s="17" t="s">
        <v>139</v>
      </c>
      <c r="BE324" s="213">
        <f>IF(N324="základní",J324,0)</f>
        <v>0</v>
      </c>
      <c r="BF324" s="213">
        <f>IF(N324="snížená",J324,0)</f>
        <v>0</v>
      </c>
      <c r="BG324" s="213">
        <f>IF(N324="zákl. přenesená",J324,0)</f>
        <v>0</v>
      </c>
      <c r="BH324" s="213">
        <f>IF(N324="sníž. přenesená",J324,0)</f>
        <v>0</v>
      </c>
      <c r="BI324" s="213">
        <f>IF(N324="nulová",J324,0)</f>
        <v>0</v>
      </c>
      <c r="BJ324" s="17" t="s">
        <v>86</v>
      </c>
      <c r="BK324" s="213">
        <f>ROUND(I324*H324,2)</f>
        <v>0</v>
      </c>
      <c r="BL324" s="17" t="s">
        <v>146</v>
      </c>
      <c r="BM324" s="212" t="s">
        <v>981</v>
      </c>
    </row>
    <row r="325" spans="1:65" s="2" customFormat="1" ht="16.5" customHeight="1">
      <c r="A325" s="35"/>
      <c r="B325" s="36"/>
      <c r="C325" s="201" t="s">
        <v>693</v>
      </c>
      <c r="D325" s="201" t="s">
        <v>142</v>
      </c>
      <c r="E325" s="202" t="s">
        <v>649</v>
      </c>
      <c r="F325" s="203" t="s">
        <v>650</v>
      </c>
      <c r="G325" s="204" t="s">
        <v>230</v>
      </c>
      <c r="H325" s="205">
        <v>14</v>
      </c>
      <c r="I325" s="206"/>
      <c r="J325" s="207">
        <f>ROUND(I325*H325,2)</f>
        <v>0</v>
      </c>
      <c r="K325" s="203" t="s">
        <v>1</v>
      </c>
      <c r="L325" s="40"/>
      <c r="M325" s="208" t="s">
        <v>1</v>
      </c>
      <c r="N325" s="209" t="s">
        <v>44</v>
      </c>
      <c r="O325" s="72"/>
      <c r="P325" s="210">
        <f>O325*H325</f>
        <v>0</v>
      </c>
      <c r="Q325" s="210">
        <v>0.52</v>
      </c>
      <c r="R325" s="210">
        <f>Q325*H325</f>
        <v>7.28</v>
      </c>
      <c r="S325" s="210">
        <v>0</v>
      </c>
      <c r="T325" s="211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12" t="s">
        <v>146</v>
      </c>
      <c r="AT325" s="212" t="s">
        <v>142</v>
      </c>
      <c r="AU325" s="212" t="s">
        <v>88</v>
      </c>
      <c r="AY325" s="17" t="s">
        <v>139</v>
      </c>
      <c r="BE325" s="213">
        <f>IF(N325="základní",J325,0)</f>
        <v>0</v>
      </c>
      <c r="BF325" s="213">
        <f>IF(N325="snížená",J325,0)</f>
        <v>0</v>
      </c>
      <c r="BG325" s="213">
        <f>IF(N325="zákl. přenesená",J325,0)</f>
        <v>0</v>
      </c>
      <c r="BH325" s="213">
        <f>IF(N325="sníž. přenesená",J325,0)</f>
        <v>0</v>
      </c>
      <c r="BI325" s="213">
        <f>IF(N325="nulová",J325,0)</f>
        <v>0</v>
      </c>
      <c r="BJ325" s="17" t="s">
        <v>86</v>
      </c>
      <c r="BK325" s="213">
        <f>ROUND(I325*H325,2)</f>
        <v>0</v>
      </c>
      <c r="BL325" s="17" t="s">
        <v>146</v>
      </c>
      <c r="BM325" s="212" t="s">
        <v>982</v>
      </c>
    </row>
    <row r="326" spans="1:65" s="2" customFormat="1" ht="19.5">
      <c r="A326" s="35"/>
      <c r="B326" s="36"/>
      <c r="C326" s="37"/>
      <c r="D326" s="214" t="s">
        <v>148</v>
      </c>
      <c r="E326" s="37"/>
      <c r="F326" s="215" t="s">
        <v>652</v>
      </c>
      <c r="G326" s="37"/>
      <c r="H326" s="37"/>
      <c r="I326" s="169"/>
      <c r="J326" s="37"/>
      <c r="K326" s="37"/>
      <c r="L326" s="40"/>
      <c r="M326" s="216"/>
      <c r="N326" s="217"/>
      <c r="O326" s="72"/>
      <c r="P326" s="72"/>
      <c r="Q326" s="72"/>
      <c r="R326" s="72"/>
      <c r="S326" s="72"/>
      <c r="T326" s="73"/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T326" s="17" t="s">
        <v>148</v>
      </c>
      <c r="AU326" s="17" t="s">
        <v>88</v>
      </c>
    </row>
    <row r="327" spans="1:65" s="2" customFormat="1" ht="16.5" customHeight="1">
      <c r="A327" s="35"/>
      <c r="B327" s="36"/>
      <c r="C327" s="201" t="s">
        <v>698</v>
      </c>
      <c r="D327" s="201" t="s">
        <v>142</v>
      </c>
      <c r="E327" s="202" t="s">
        <v>983</v>
      </c>
      <c r="F327" s="203" t="s">
        <v>984</v>
      </c>
      <c r="G327" s="204" t="s">
        <v>230</v>
      </c>
      <c r="H327" s="205">
        <v>9</v>
      </c>
      <c r="I327" s="206"/>
      <c r="J327" s="207">
        <f>ROUND(I327*H327,2)</f>
        <v>0</v>
      </c>
      <c r="K327" s="203" t="s">
        <v>336</v>
      </c>
      <c r="L327" s="40"/>
      <c r="M327" s="208" t="s">
        <v>1</v>
      </c>
      <c r="N327" s="209" t="s">
        <v>44</v>
      </c>
      <c r="O327" s="72"/>
      <c r="P327" s="210">
        <f>O327*H327</f>
        <v>0</v>
      </c>
      <c r="Q327" s="210">
        <v>1.3600000000000001E-3</v>
      </c>
      <c r="R327" s="210">
        <f>Q327*H327</f>
        <v>1.2240000000000001E-2</v>
      </c>
      <c r="S327" s="210">
        <v>0</v>
      </c>
      <c r="T327" s="211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12" t="s">
        <v>146</v>
      </c>
      <c r="AT327" s="212" t="s">
        <v>142</v>
      </c>
      <c r="AU327" s="212" t="s">
        <v>88</v>
      </c>
      <c r="AY327" s="17" t="s">
        <v>139</v>
      </c>
      <c r="BE327" s="213">
        <f>IF(N327="základní",J327,0)</f>
        <v>0</v>
      </c>
      <c r="BF327" s="213">
        <f>IF(N327="snížená",J327,0)</f>
        <v>0</v>
      </c>
      <c r="BG327" s="213">
        <f>IF(N327="zákl. přenesená",J327,0)</f>
        <v>0</v>
      </c>
      <c r="BH327" s="213">
        <f>IF(N327="sníž. přenesená",J327,0)</f>
        <v>0</v>
      </c>
      <c r="BI327" s="213">
        <f>IF(N327="nulová",J327,0)</f>
        <v>0</v>
      </c>
      <c r="BJ327" s="17" t="s">
        <v>86</v>
      </c>
      <c r="BK327" s="213">
        <f>ROUND(I327*H327,2)</f>
        <v>0</v>
      </c>
      <c r="BL327" s="17" t="s">
        <v>146</v>
      </c>
      <c r="BM327" s="212" t="s">
        <v>985</v>
      </c>
    </row>
    <row r="328" spans="1:65" s="2" customFormat="1" ht="19.5">
      <c r="A328" s="35"/>
      <c r="B328" s="36"/>
      <c r="C328" s="37"/>
      <c r="D328" s="214" t="s">
        <v>148</v>
      </c>
      <c r="E328" s="37"/>
      <c r="F328" s="215" t="s">
        <v>986</v>
      </c>
      <c r="G328" s="37"/>
      <c r="H328" s="37"/>
      <c r="I328" s="169"/>
      <c r="J328" s="37"/>
      <c r="K328" s="37"/>
      <c r="L328" s="40"/>
      <c r="M328" s="216"/>
      <c r="N328" s="217"/>
      <c r="O328" s="72"/>
      <c r="P328" s="72"/>
      <c r="Q328" s="72"/>
      <c r="R328" s="72"/>
      <c r="S328" s="72"/>
      <c r="T328" s="73"/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T328" s="17" t="s">
        <v>148</v>
      </c>
      <c r="AU328" s="17" t="s">
        <v>88</v>
      </c>
    </row>
    <row r="329" spans="1:65" s="2" customFormat="1" ht="16.5" customHeight="1">
      <c r="A329" s="35"/>
      <c r="B329" s="36"/>
      <c r="C329" s="201" t="s">
        <v>703</v>
      </c>
      <c r="D329" s="201" t="s">
        <v>142</v>
      </c>
      <c r="E329" s="202" t="s">
        <v>987</v>
      </c>
      <c r="F329" s="203" t="s">
        <v>988</v>
      </c>
      <c r="G329" s="204" t="s">
        <v>230</v>
      </c>
      <c r="H329" s="205">
        <v>1</v>
      </c>
      <c r="I329" s="206"/>
      <c r="J329" s="207">
        <f>ROUND(I329*H329,2)</f>
        <v>0</v>
      </c>
      <c r="K329" s="203" t="s">
        <v>336</v>
      </c>
      <c r="L329" s="40"/>
      <c r="M329" s="208" t="s">
        <v>1</v>
      </c>
      <c r="N329" s="209" t="s">
        <v>44</v>
      </c>
      <c r="O329" s="72"/>
      <c r="P329" s="210">
        <f>O329*H329</f>
        <v>0</v>
      </c>
      <c r="Q329" s="210">
        <v>7.6000000000000004E-4</v>
      </c>
      <c r="R329" s="210">
        <f>Q329*H329</f>
        <v>7.6000000000000004E-4</v>
      </c>
      <c r="S329" s="210">
        <v>0</v>
      </c>
      <c r="T329" s="211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12" t="s">
        <v>146</v>
      </c>
      <c r="AT329" s="212" t="s">
        <v>142</v>
      </c>
      <c r="AU329" s="212" t="s">
        <v>88</v>
      </c>
      <c r="AY329" s="17" t="s">
        <v>139</v>
      </c>
      <c r="BE329" s="213">
        <f>IF(N329="základní",J329,0)</f>
        <v>0</v>
      </c>
      <c r="BF329" s="213">
        <f>IF(N329="snížená",J329,0)</f>
        <v>0</v>
      </c>
      <c r="BG329" s="213">
        <f>IF(N329="zákl. přenesená",J329,0)</f>
        <v>0</v>
      </c>
      <c r="BH329" s="213">
        <f>IF(N329="sníž. přenesená",J329,0)</f>
        <v>0</v>
      </c>
      <c r="BI329" s="213">
        <f>IF(N329="nulová",J329,0)</f>
        <v>0</v>
      </c>
      <c r="BJ329" s="17" t="s">
        <v>86</v>
      </c>
      <c r="BK329" s="213">
        <f>ROUND(I329*H329,2)</f>
        <v>0</v>
      </c>
      <c r="BL329" s="17" t="s">
        <v>146</v>
      </c>
      <c r="BM329" s="212" t="s">
        <v>989</v>
      </c>
    </row>
    <row r="330" spans="1:65" s="2" customFormat="1" ht="19.5">
      <c r="A330" s="35"/>
      <c r="B330" s="36"/>
      <c r="C330" s="37"/>
      <c r="D330" s="214" t="s">
        <v>148</v>
      </c>
      <c r="E330" s="37"/>
      <c r="F330" s="215" t="s">
        <v>990</v>
      </c>
      <c r="G330" s="37"/>
      <c r="H330" s="37"/>
      <c r="I330" s="169"/>
      <c r="J330" s="37"/>
      <c r="K330" s="37"/>
      <c r="L330" s="40"/>
      <c r="M330" s="216"/>
      <c r="N330" s="217"/>
      <c r="O330" s="72"/>
      <c r="P330" s="72"/>
      <c r="Q330" s="72"/>
      <c r="R330" s="72"/>
      <c r="S330" s="72"/>
      <c r="T330" s="73"/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T330" s="17" t="s">
        <v>148</v>
      </c>
      <c r="AU330" s="17" t="s">
        <v>88</v>
      </c>
    </row>
    <row r="331" spans="1:65" s="2" customFormat="1" ht="16.5" customHeight="1">
      <c r="A331" s="35"/>
      <c r="B331" s="36"/>
      <c r="C331" s="201" t="s">
        <v>708</v>
      </c>
      <c r="D331" s="201" t="s">
        <v>142</v>
      </c>
      <c r="E331" s="202" t="s">
        <v>663</v>
      </c>
      <c r="F331" s="203" t="s">
        <v>664</v>
      </c>
      <c r="G331" s="204" t="s">
        <v>468</v>
      </c>
      <c r="H331" s="205">
        <v>1000.5</v>
      </c>
      <c r="I331" s="206"/>
      <c r="J331" s="207">
        <f>ROUND(I331*H331,2)</f>
        <v>0</v>
      </c>
      <c r="K331" s="203" t="s">
        <v>1</v>
      </c>
      <c r="L331" s="40"/>
      <c r="M331" s="208" t="s">
        <v>1</v>
      </c>
      <c r="N331" s="209" t="s">
        <v>44</v>
      </c>
      <c r="O331" s="72"/>
      <c r="P331" s="210">
        <f>O331*H331</f>
        <v>0</v>
      </c>
      <c r="Q331" s="210">
        <v>0.02</v>
      </c>
      <c r="R331" s="210">
        <f>Q331*H331</f>
        <v>20.010000000000002</v>
      </c>
      <c r="S331" s="210">
        <v>0</v>
      </c>
      <c r="T331" s="211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12" t="s">
        <v>146</v>
      </c>
      <c r="AT331" s="212" t="s">
        <v>142</v>
      </c>
      <c r="AU331" s="212" t="s">
        <v>88</v>
      </c>
      <c r="AY331" s="17" t="s">
        <v>139</v>
      </c>
      <c r="BE331" s="213">
        <f>IF(N331="základní",J331,0)</f>
        <v>0</v>
      </c>
      <c r="BF331" s="213">
        <f>IF(N331="snížená",J331,0)</f>
        <v>0</v>
      </c>
      <c r="BG331" s="213">
        <f>IF(N331="zákl. přenesená",J331,0)</f>
        <v>0</v>
      </c>
      <c r="BH331" s="213">
        <f>IF(N331="sníž. přenesená",J331,0)</f>
        <v>0</v>
      </c>
      <c r="BI331" s="213">
        <f>IF(N331="nulová",J331,0)</f>
        <v>0</v>
      </c>
      <c r="BJ331" s="17" t="s">
        <v>86</v>
      </c>
      <c r="BK331" s="213">
        <f>ROUND(I331*H331,2)</f>
        <v>0</v>
      </c>
      <c r="BL331" s="17" t="s">
        <v>146</v>
      </c>
      <c r="BM331" s="212" t="s">
        <v>991</v>
      </c>
    </row>
    <row r="332" spans="1:65" s="2" customFormat="1" ht="19.5">
      <c r="A332" s="35"/>
      <c r="B332" s="36"/>
      <c r="C332" s="37"/>
      <c r="D332" s="214" t="s">
        <v>148</v>
      </c>
      <c r="E332" s="37"/>
      <c r="F332" s="215" t="s">
        <v>666</v>
      </c>
      <c r="G332" s="37"/>
      <c r="H332" s="37"/>
      <c r="I332" s="169"/>
      <c r="J332" s="37"/>
      <c r="K332" s="37"/>
      <c r="L332" s="40"/>
      <c r="M332" s="216"/>
      <c r="N332" s="217"/>
      <c r="O332" s="72"/>
      <c r="P332" s="72"/>
      <c r="Q332" s="72"/>
      <c r="R332" s="72"/>
      <c r="S332" s="72"/>
      <c r="T332" s="73"/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T332" s="17" t="s">
        <v>148</v>
      </c>
      <c r="AU332" s="17" t="s">
        <v>88</v>
      </c>
    </row>
    <row r="333" spans="1:65" s="2" customFormat="1" ht="16.5" customHeight="1">
      <c r="A333" s="35"/>
      <c r="B333" s="36"/>
      <c r="C333" s="201" t="s">
        <v>713</v>
      </c>
      <c r="D333" s="201" t="s">
        <v>142</v>
      </c>
      <c r="E333" s="202" t="s">
        <v>668</v>
      </c>
      <c r="F333" s="203" t="s">
        <v>669</v>
      </c>
      <c r="G333" s="204" t="s">
        <v>468</v>
      </c>
      <c r="H333" s="205">
        <v>1023</v>
      </c>
      <c r="I333" s="206"/>
      <c r="J333" s="207">
        <f>ROUND(I333*H333,2)</f>
        <v>0</v>
      </c>
      <c r="K333" s="203" t="s">
        <v>1</v>
      </c>
      <c r="L333" s="40"/>
      <c r="M333" s="208" t="s">
        <v>1</v>
      </c>
      <c r="N333" s="209" t="s">
        <v>44</v>
      </c>
      <c r="O333" s="72"/>
      <c r="P333" s="210">
        <f>O333*H333</f>
        <v>0</v>
      </c>
      <c r="Q333" s="210">
        <v>1.29E-2</v>
      </c>
      <c r="R333" s="210">
        <f>Q333*H333</f>
        <v>13.1967</v>
      </c>
      <c r="S333" s="210">
        <v>0</v>
      </c>
      <c r="T333" s="211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12" t="s">
        <v>146</v>
      </c>
      <c r="AT333" s="212" t="s">
        <v>142</v>
      </c>
      <c r="AU333" s="212" t="s">
        <v>88</v>
      </c>
      <c r="AY333" s="17" t="s">
        <v>139</v>
      </c>
      <c r="BE333" s="213">
        <f>IF(N333="základní",J333,0)</f>
        <v>0</v>
      </c>
      <c r="BF333" s="213">
        <f>IF(N333="snížená",J333,0)</f>
        <v>0</v>
      </c>
      <c r="BG333" s="213">
        <f>IF(N333="zákl. přenesená",J333,0)</f>
        <v>0</v>
      </c>
      <c r="BH333" s="213">
        <f>IF(N333="sníž. přenesená",J333,0)</f>
        <v>0</v>
      </c>
      <c r="BI333" s="213">
        <f>IF(N333="nulová",J333,0)</f>
        <v>0</v>
      </c>
      <c r="BJ333" s="17" t="s">
        <v>86</v>
      </c>
      <c r="BK333" s="213">
        <f>ROUND(I333*H333,2)</f>
        <v>0</v>
      </c>
      <c r="BL333" s="17" t="s">
        <v>146</v>
      </c>
      <c r="BM333" s="212" t="s">
        <v>992</v>
      </c>
    </row>
    <row r="334" spans="1:65" s="2" customFormat="1" ht="19.5">
      <c r="A334" s="35"/>
      <c r="B334" s="36"/>
      <c r="C334" s="37"/>
      <c r="D334" s="214" t="s">
        <v>148</v>
      </c>
      <c r="E334" s="37"/>
      <c r="F334" s="215" t="s">
        <v>671</v>
      </c>
      <c r="G334" s="37"/>
      <c r="H334" s="37"/>
      <c r="I334" s="169"/>
      <c r="J334" s="37"/>
      <c r="K334" s="37"/>
      <c r="L334" s="40"/>
      <c r="M334" s="216"/>
      <c r="N334" s="217"/>
      <c r="O334" s="72"/>
      <c r="P334" s="72"/>
      <c r="Q334" s="72"/>
      <c r="R334" s="72"/>
      <c r="S334" s="72"/>
      <c r="T334" s="73"/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T334" s="17" t="s">
        <v>148</v>
      </c>
      <c r="AU334" s="17" t="s">
        <v>88</v>
      </c>
    </row>
    <row r="335" spans="1:65" s="2" customFormat="1" ht="16.5" customHeight="1">
      <c r="A335" s="35"/>
      <c r="B335" s="36"/>
      <c r="C335" s="201" t="s">
        <v>718</v>
      </c>
      <c r="D335" s="201" t="s">
        <v>142</v>
      </c>
      <c r="E335" s="202" t="s">
        <v>993</v>
      </c>
      <c r="F335" s="203" t="s">
        <v>994</v>
      </c>
      <c r="G335" s="204" t="s">
        <v>468</v>
      </c>
      <c r="H335" s="205">
        <v>40</v>
      </c>
      <c r="I335" s="206"/>
      <c r="J335" s="207">
        <f>ROUND(I335*H335,2)</f>
        <v>0</v>
      </c>
      <c r="K335" s="203" t="s">
        <v>1</v>
      </c>
      <c r="L335" s="40"/>
      <c r="M335" s="208" t="s">
        <v>1</v>
      </c>
      <c r="N335" s="209" t="s">
        <v>44</v>
      </c>
      <c r="O335" s="72"/>
      <c r="P335" s="210">
        <f>O335*H335</f>
        <v>0</v>
      </c>
      <c r="Q335" s="210">
        <v>1.29E-2</v>
      </c>
      <c r="R335" s="210">
        <f>Q335*H335</f>
        <v>0.51600000000000001</v>
      </c>
      <c r="S335" s="210">
        <v>0</v>
      </c>
      <c r="T335" s="211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12" t="s">
        <v>146</v>
      </c>
      <c r="AT335" s="212" t="s">
        <v>142</v>
      </c>
      <c r="AU335" s="212" t="s">
        <v>88</v>
      </c>
      <c r="AY335" s="17" t="s">
        <v>139</v>
      </c>
      <c r="BE335" s="213">
        <f>IF(N335="základní",J335,0)</f>
        <v>0</v>
      </c>
      <c r="BF335" s="213">
        <f>IF(N335="snížená",J335,0)</f>
        <v>0</v>
      </c>
      <c r="BG335" s="213">
        <f>IF(N335="zákl. přenesená",J335,0)</f>
        <v>0</v>
      </c>
      <c r="BH335" s="213">
        <f>IF(N335="sníž. přenesená",J335,0)</f>
        <v>0</v>
      </c>
      <c r="BI335" s="213">
        <f>IF(N335="nulová",J335,0)</f>
        <v>0</v>
      </c>
      <c r="BJ335" s="17" t="s">
        <v>86</v>
      </c>
      <c r="BK335" s="213">
        <f>ROUND(I335*H335,2)</f>
        <v>0</v>
      </c>
      <c r="BL335" s="17" t="s">
        <v>146</v>
      </c>
      <c r="BM335" s="212" t="s">
        <v>995</v>
      </c>
    </row>
    <row r="336" spans="1:65" s="2" customFormat="1" ht="19.5">
      <c r="A336" s="35"/>
      <c r="B336" s="36"/>
      <c r="C336" s="37"/>
      <c r="D336" s="214" t="s">
        <v>148</v>
      </c>
      <c r="E336" s="37"/>
      <c r="F336" s="215" t="s">
        <v>996</v>
      </c>
      <c r="G336" s="37"/>
      <c r="H336" s="37"/>
      <c r="I336" s="169"/>
      <c r="J336" s="37"/>
      <c r="K336" s="37"/>
      <c r="L336" s="40"/>
      <c r="M336" s="216"/>
      <c r="N336" s="217"/>
      <c r="O336" s="72"/>
      <c r="P336" s="72"/>
      <c r="Q336" s="72"/>
      <c r="R336" s="72"/>
      <c r="S336" s="72"/>
      <c r="T336" s="73"/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T336" s="17" t="s">
        <v>148</v>
      </c>
      <c r="AU336" s="17" t="s">
        <v>88</v>
      </c>
    </row>
    <row r="337" spans="1:65" s="2" customFormat="1" ht="16.5" customHeight="1">
      <c r="A337" s="35"/>
      <c r="B337" s="36"/>
      <c r="C337" s="201" t="s">
        <v>723</v>
      </c>
      <c r="D337" s="201" t="s">
        <v>142</v>
      </c>
      <c r="E337" s="202" t="s">
        <v>673</v>
      </c>
      <c r="F337" s="203" t="s">
        <v>674</v>
      </c>
      <c r="G337" s="204" t="s">
        <v>230</v>
      </c>
      <c r="H337" s="205">
        <v>4</v>
      </c>
      <c r="I337" s="206"/>
      <c r="J337" s="207">
        <f>ROUND(I337*H337,2)</f>
        <v>0</v>
      </c>
      <c r="K337" s="203" t="s">
        <v>1</v>
      </c>
      <c r="L337" s="40"/>
      <c r="M337" s="208" t="s">
        <v>1</v>
      </c>
      <c r="N337" s="209" t="s">
        <v>44</v>
      </c>
      <c r="O337" s="72"/>
      <c r="P337" s="210">
        <f>O337*H337</f>
        <v>0</v>
      </c>
      <c r="Q337" s="210">
        <v>0</v>
      </c>
      <c r="R337" s="210">
        <f>Q337*H337</f>
        <v>0</v>
      </c>
      <c r="S337" s="210">
        <v>0</v>
      </c>
      <c r="T337" s="211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12" t="s">
        <v>146</v>
      </c>
      <c r="AT337" s="212" t="s">
        <v>142</v>
      </c>
      <c r="AU337" s="212" t="s">
        <v>88</v>
      </c>
      <c r="AY337" s="17" t="s">
        <v>139</v>
      </c>
      <c r="BE337" s="213">
        <f>IF(N337="základní",J337,0)</f>
        <v>0</v>
      </c>
      <c r="BF337" s="213">
        <f>IF(N337="snížená",J337,0)</f>
        <v>0</v>
      </c>
      <c r="BG337" s="213">
        <f>IF(N337="zákl. přenesená",J337,0)</f>
        <v>0</v>
      </c>
      <c r="BH337" s="213">
        <f>IF(N337="sníž. přenesená",J337,0)</f>
        <v>0</v>
      </c>
      <c r="BI337" s="213">
        <f>IF(N337="nulová",J337,0)</f>
        <v>0</v>
      </c>
      <c r="BJ337" s="17" t="s">
        <v>86</v>
      </c>
      <c r="BK337" s="213">
        <f>ROUND(I337*H337,2)</f>
        <v>0</v>
      </c>
      <c r="BL337" s="17" t="s">
        <v>146</v>
      </c>
      <c r="BM337" s="212" t="s">
        <v>997</v>
      </c>
    </row>
    <row r="338" spans="1:65" s="2" customFormat="1" ht="19.5">
      <c r="A338" s="35"/>
      <c r="B338" s="36"/>
      <c r="C338" s="37"/>
      <c r="D338" s="214" t="s">
        <v>148</v>
      </c>
      <c r="E338" s="37"/>
      <c r="F338" s="215" t="s">
        <v>676</v>
      </c>
      <c r="G338" s="37"/>
      <c r="H338" s="37"/>
      <c r="I338" s="169"/>
      <c r="J338" s="37"/>
      <c r="K338" s="37"/>
      <c r="L338" s="40"/>
      <c r="M338" s="216"/>
      <c r="N338" s="217"/>
      <c r="O338" s="72"/>
      <c r="P338" s="72"/>
      <c r="Q338" s="72"/>
      <c r="R338" s="72"/>
      <c r="S338" s="72"/>
      <c r="T338" s="73"/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T338" s="17" t="s">
        <v>148</v>
      </c>
      <c r="AU338" s="17" t="s">
        <v>88</v>
      </c>
    </row>
    <row r="339" spans="1:65" s="2" customFormat="1" ht="16.5" customHeight="1">
      <c r="A339" s="35"/>
      <c r="B339" s="36"/>
      <c r="C339" s="201" t="s">
        <v>728</v>
      </c>
      <c r="D339" s="201" t="s">
        <v>142</v>
      </c>
      <c r="E339" s="202" t="s">
        <v>998</v>
      </c>
      <c r="F339" s="203" t="s">
        <v>999</v>
      </c>
      <c r="G339" s="204" t="s">
        <v>230</v>
      </c>
      <c r="H339" s="205">
        <v>1</v>
      </c>
      <c r="I339" s="206"/>
      <c r="J339" s="207">
        <f>ROUND(I339*H339,2)</f>
        <v>0</v>
      </c>
      <c r="K339" s="203" t="s">
        <v>1</v>
      </c>
      <c r="L339" s="40"/>
      <c r="M339" s="208" t="s">
        <v>1</v>
      </c>
      <c r="N339" s="209" t="s">
        <v>44</v>
      </c>
      <c r="O339" s="72"/>
      <c r="P339" s="210">
        <f>O339*H339</f>
        <v>0</v>
      </c>
      <c r="Q339" s="210">
        <v>0</v>
      </c>
      <c r="R339" s="210">
        <f>Q339*H339</f>
        <v>0</v>
      </c>
      <c r="S339" s="210">
        <v>0</v>
      </c>
      <c r="T339" s="211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12" t="s">
        <v>146</v>
      </c>
      <c r="AT339" s="212" t="s">
        <v>142</v>
      </c>
      <c r="AU339" s="212" t="s">
        <v>88</v>
      </c>
      <c r="AY339" s="17" t="s">
        <v>139</v>
      </c>
      <c r="BE339" s="213">
        <f>IF(N339="základní",J339,0)</f>
        <v>0</v>
      </c>
      <c r="BF339" s="213">
        <f>IF(N339="snížená",J339,0)</f>
        <v>0</v>
      </c>
      <c r="BG339" s="213">
        <f>IF(N339="zákl. přenesená",J339,0)</f>
        <v>0</v>
      </c>
      <c r="BH339" s="213">
        <f>IF(N339="sníž. přenesená",J339,0)</f>
        <v>0</v>
      </c>
      <c r="BI339" s="213">
        <f>IF(N339="nulová",J339,0)</f>
        <v>0</v>
      </c>
      <c r="BJ339" s="17" t="s">
        <v>86</v>
      </c>
      <c r="BK339" s="213">
        <f>ROUND(I339*H339,2)</f>
        <v>0</v>
      </c>
      <c r="BL339" s="17" t="s">
        <v>146</v>
      </c>
      <c r="BM339" s="212" t="s">
        <v>1000</v>
      </c>
    </row>
    <row r="340" spans="1:65" s="2" customFormat="1" ht="19.5">
      <c r="A340" s="35"/>
      <c r="B340" s="36"/>
      <c r="C340" s="37"/>
      <c r="D340" s="214" t="s">
        <v>148</v>
      </c>
      <c r="E340" s="37"/>
      <c r="F340" s="215" t="s">
        <v>1001</v>
      </c>
      <c r="G340" s="37"/>
      <c r="H340" s="37"/>
      <c r="I340" s="169"/>
      <c r="J340" s="37"/>
      <c r="K340" s="37"/>
      <c r="L340" s="40"/>
      <c r="M340" s="216"/>
      <c r="N340" s="217"/>
      <c r="O340" s="72"/>
      <c r="P340" s="72"/>
      <c r="Q340" s="72"/>
      <c r="R340" s="72"/>
      <c r="S340" s="72"/>
      <c r="T340" s="73"/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T340" s="17" t="s">
        <v>148</v>
      </c>
      <c r="AU340" s="17" t="s">
        <v>88</v>
      </c>
    </row>
    <row r="341" spans="1:65" s="2" customFormat="1" ht="16.5" customHeight="1">
      <c r="A341" s="35"/>
      <c r="B341" s="36"/>
      <c r="C341" s="201" t="s">
        <v>733</v>
      </c>
      <c r="D341" s="201" t="s">
        <v>142</v>
      </c>
      <c r="E341" s="202" t="s">
        <v>1002</v>
      </c>
      <c r="F341" s="203" t="s">
        <v>1003</v>
      </c>
      <c r="G341" s="204" t="s">
        <v>230</v>
      </c>
      <c r="H341" s="205">
        <v>1</v>
      </c>
      <c r="I341" s="206"/>
      <c r="J341" s="207">
        <f>ROUND(I341*H341,2)</f>
        <v>0</v>
      </c>
      <c r="K341" s="203" t="s">
        <v>1</v>
      </c>
      <c r="L341" s="40"/>
      <c r="M341" s="208" t="s">
        <v>1</v>
      </c>
      <c r="N341" s="209" t="s">
        <v>44</v>
      </c>
      <c r="O341" s="72"/>
      <c r="P341" s="210">
        <f>O341*H341</f>
        <v>0</v>
      </c>
      <c r="Q341" s="210">
        <v>0</v>
      </c>
      <c r="R341" s="210">
        <f>Q341*H341</f>
        <v>0</v>
      </c>
      <c r="S341" s="210">
        <v>0</v>
      </c>
      <c r="T341" s="211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12" t="s">
        <v>146</v>
      </c>
      <c r="AT341" s="212" t="s">
        <v>142</v>
      </c>
      <c r="AU341" s="212" t="s">
        <v>88</v>
      </c>
      <c r="AY341" s="17" t="s">
        <v>139</v>
      </c>
      <c r="BE341" s="213">
        <f>IF(N341="základní",J341,0)</f>
        <v>0</v>
      </c>
      <c r="BF341" s="213">
        <f>IF(N341="snížená",J341,0)</f>
        <v>0</v>
      </c>
      <c r="BG341" s="213">
        <f>IF(N341="zákl. přenesená",J341,0)</f>
        <v>0</v>
      </c>
      <c r="BH341" s="213">
        <f>IF(N341="sníž. přenesená",J341,0)</f>
        <v>0</v>
      </c>
      <c r="BI341" s="213">
        <f>IF(N341="nulová",J341,0)</f>
        <v>0</v>
      </c>
      <c r="BJ341" s="17" t="s">
        <v>86</v>
      </c>
      <c r="BK341" s="213">
        <f>ROUND(I341*H341,2)</f>
        <v>0</v>
      </c>
      <c r="BL341" s="17" t="s">
        <v>146</v>
      </c>
      <c r="BM341" s="212" t="s">
        <v>1004</v>
      </c>
    </row>
    <row r="342" spans="1:65" s="2" customFormat="1" ht="19.5">
      <c r="A342" s="35"/>
      <c r="B342" s="36"/>
      <c r="C342" s="37"/>
      <c r="D342" s="214" t="s">
        <v>148</v>
      </c>
      <c r="E342" s="37"/>
      <c r="F342" s="215" t="s">
        <v>1001</v>
      </c>
      <c r="G342" s="37"/>
      <c r="H342" s="37"/>
      <c r="I342" s="169"/>
      <c r="J342" s="37"/>
      <c r="K342" s="37"/>
      <c r="L342" s="40"/>
      <c r="M342" s="216"/>
      <c r="N342" s="217"/>
      <c r="O342" s="72"/>
      <c r="P342" s="72"/>
      <c r="Q342" s="72"/>
      <c r="R342" s="72"/>
      <c r="S342" s="72"/>
      <c r="T342" s="73"/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T342" s="17" t="s">
        <v>148</v>
      </c>
      <c r="AU342" s="17" t="s">
        <v>88</v>
      </c>
    </row>
    <row r="343" spans="1:65" s="2" customFormat="1" ht="16.5" customHeight="1">
      <c r="A343" s="35"/>
      <c r="B343" s="36"/>
      <c r="C343" s="201" t="s">
        <v>738</v>
      </c>
      <c r="D343" s="201" t="s">
        <v>142</v>
      </c>
      <c r="E343" s="202" t="s">
        <v>1005</v>
      </c>
      <c r="F343" s="203" t="s">
        <v>1006</v>
      </c>
      <c r="G343" s="204" t="s">
        <v>230</v>
      </c>
      <c r="H343" s="205">
        <v>2</v>
      </c>
      <c r="I343" s="206"/>
      <c r="J343" s="207">
        <f>ROUND(I343*H343,2)</f>
        <v>0</v>
      </c>
      <c r="K343" s="203" t="s">
        <v>1</v>
      </c>
      <c r="L343" s="40"/>
      <c r="M343" s="208" t="s">
        <v>1</v>
      </c>
      <c r="N343" s="209" t="s">
        <v>44</v>
      </c>
      <c r="O343" s="72"/>
      <c r="P343" s="210">
        <f>O343*H343</f>
        <v>0</v>
      </c>
      <c r="Q343" s="210">
        <v>0</v>
      </c>
      <c r="R343" s="210">
        <f>Q343*H343</f>
        <v>0</v>
      </c>
      <c r="S343" s="210">
        <v>0</v>
      </c>
      <c r="T343" s="211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12" t="s">
        <v>146</v>
      </c>
      <c r="AT343" s="212" t="s">
        <v>142</v>
      </c>
      <c r="AU343" s="212" t="s">
        <v>88</v>
      </c>
      <c r="AY343" s="17" t="s">
        <v>139</v>
      </c>
      <c r="BE343" s="213">
        <f>IF(N343="základní",J343,0)</f>
        <v>0</v>
      </c>
      <c r="BF343" s="213">
        <f>IF(N343="snížená",J343,0)</f>
        <v>0</v>
      </c>
      <c r="BG343" s="213">
        <f>IF(N343="zákl. přenesená",J343,0)</f>
        <v>0</v>
      </c>
      <c r="BH343" s="213">
        <f>IF(N343="sníž. přenesená",J343,0)</f>
        <v>0</v>
      </c>
      <c r="BI343" s="213">
        <f>IF(N343="nulová",J343,0)</f>
        <v>0</v>
      </c>
      <c r="BJ343" s="17" t="s">
        <v>86</v>
      </c>
      <c r="BK343" s="213">
        <f>ROUND(I343*H343,2)</f>
        <v>0</v>
      </c>
      <c r="BL343" s="17" t="s">
        <v>146</v>
      </c>
      <c r="BM343" s="212" t="s">
        <v>1007</v>
      </c>
    </row>
    <row r="344" spans="1:65" s="2" customFormat="1" ht="19.5">
      <c r="A344" s="35"/>
      <c r="B344" s="36"/>
      <c r="C344" s="37"/>
      <c r="D344" s="214" t="s">
        <v>148</v>
      </c>
      <c r="E344" s="37"/>
      <c r="F344" s="215" t="s">
        <v>1001</v>
      </c>
      <c r="G344" s="37"/>
      <c r="H344" s="37"/>
      <c r="I344" s="169"/>
      <c r="J344" s="37"/>
      <c r="K344" s="37"/>
      <c r="L344" s="40"/>
      <c r="M344" s="216"/>
      <c r="N344" s="217"/>
      <c r="O344" s="72"/>
      <c r="P344" s="72"/>
      <c r="Q344" s="72"/>
      <c r="R344" s="72"/>
      <c r="S344" s="72"/>
      <c r="T344" s="73"/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T344" s="17" t="s">
        <v>148</v>
      </c>
      <c r="AU344" s="17" t="s">
        <v>88</v>
      </c>
    </row>
    <row r="345" spans="1:65" s="12" customFormat="1" ht="22.9" customHeight="1">
      <c r="B345" s="185"/>
      <c r="C345" s="186"/>
      <c r="D345" s="187" t="s">
        <v>78</v>
      </c>
      <c r="E345" s="199" t="s">
        <v>183</v>
      </c>
      <c r="F345" s="199" t="s">
        <v>687</v>
      </c>
      <c r="G345" s="186"/>
      <c r="H345" s="186"/>
      <c r="I345" s="189"/>
      <c r="J345" s="200">
        <f>BK345</f>
        <v>0</v>
      </c>
      <c r="K345" s="186"/>
      <c r="L345" s="191"/>
      <c r="M345" s="192"/>
      <c r="N345" s="193"/>
      <c r="O345" s="193"/>
      <c r="P345" s="194">
        <f>SUM(P346:P386)</f>
        <v>0</v>
      </c>
      <c r="Q345" s="193"/>
      <c r="R345" s="194">
        <f>SUM(R346:R386)</f>
        <v>22.446886500000002</v>
      </c>
      <c r="S345" s="193"/>
      <c r="T345" s="195">
        <f>SUM(T346:T386)</f>
        <v>0</v>
      </c>
      <c r="AR345" s="196" t="s">
        <v>86</v>
      </c>
      <c r="AT345" s="197" t="s">
        <v>78</v>
      </c>
      <c r="AU345" s="197" t="s">
        <v>86</v>
      </c>
      <c r="AY345" s="196" t="s">
        <v>139</v>
      </c>
      <c r="BK345" s="198">
        <f>SUM(BK346:BK386)</f>
        <v>0</v>
      </c>
    </row>
    <row r="346" spans="1:65" s="2" customFormat="1" ht="16.5" customHeight="1">
      <c r="A346" s="35"/>
      <c r="B346" s="36"/>
      <c r="C346" s="201" t="s">
        <v>743</v>
      </c>
      <c r="D346" s="201" t="s">
        <v>142</v>
      </c>
      <c r="E346" s="202" t="s">
        <v>689</v>
      </c>
      <c r="F346" s="203" t="s">
        <v>690</v>
      </c>
      <c r="G346" s="204" t="s">
        <v>468</v>
      </c>
      <c r="H346" s="205">
        <v>2784</v>
      </c>
      <c r="I346" s="206"/>
      <c r="J346" s="207">
        <f>ROUND(I346*H346,2)</f>
        <v>0</v>
      </c>
      <c r="K346" s="203" t="s">
        <v>1</v>
      </c>
      <c r="L346" s="40"/>
      <c r="M346" s="208" t="s">
        <v>1</v>
      </c>
      <c r="N346" s="209" t="s">
        <v>44</v>
      </c>
      <c r="O346" s="72"/>
      <c r="P346" s="210">
        <f>O346*H346</f>
        <v>0</v>
      </c>
      <c r="Q346" s="210">
        <v>1.0000000000000001E-5</v>
      </c>
      <c r="R346" s="210">
        <f>Q346*H346</f>
        <v>2.7840000000000004E-2</v>
      </c>
      <c r="S346" s="210">
        <v>0</v>
      </c>
      <c r="T346" s="211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12" t="s">
        <v>146</v>
      </c>
      <c r="AT346" s="212" t="s">
        <v>142</v>
      </c>
      <c r="AU346" s="212" t="s">
        <v>88</v>
      </c>
      <c r="AY346" s="17" t="s">
        <v>139</v>
      </c>
      <c r="BE346" s="213">
        <f>IF(N346="základní",J346,0)</f>
        <v>0</v>
      </c>
      <c r="BF346" s="213">
        <f>IF(N346="snížená",J346,0)</f>
        <v>0</v>
      </c>
      <c r="BG346" s="213">
        <f>IF(N346="zákl. přenesená",J346,0)</f>
        <v>0</v>
      </c>
      <c r="BH346" s="213">
        <f>IF(N346="sníž. přenesená",J346,0)</f>
        <v>0</v>
      </c>
      <c r="BI346" s="213">
        <f>IF(N346="nulová",J346,0)</f>
        <v>0</v>
      </c>
      <c r="BJ346" s="17" t="s">
        <v>86</v>
      </c>
      <c r="BK346" s="213">
        <f>ROUND(I346*H346,2)</f>
        <v>0</v>
      </c>
      <c r="BL346" s="17" t="s">
        <v>146</v>
      </c>
      <c r="BM346" s="212" t="s">
        <v>1008</v>
      </c>
    </row>
    <row r="347" spans="1:65" s="13" customFormat="1" ht="11.25">
      <c r="B347" s="218"/>
      <c r="C347" s="219"/>
      <c r="D347" s="214" t="s">
        <v>254</v>
      </c>
      <c r="E347" s="220" t="s">
        <v>1</v>
      </c>
      <c r="F347" s="221" t="s">
        <v>1009</v>
      </c>
      <c r="G347" s="219"/>
      <c r="H347" s="222">
        <v>2784</v>
      </c>
      <c r="I347" s="223"/>
      <c r="J347" s="219"/>
      <c r="K347" s="219"/>
      <c r="L347" s="224"/>
      <c r="M347" s="225"/>
      <c r="N347" s="226"/>
      <c r="O347" s="226"/>
      <c r="P347" s="226"/>
      <c r="Q347" s="226"/>
      <c r="R347" s="226"/>
      <c r="S347" s="226"/>
      <c r="T347" s="227"/>
      <c r="AT347" s="228" t="s">
        <v>254</v>
      </c>
      <c r="AU347" s="228" t="s">
        <v>88</v>
      </c>
      <c r="AV347" s="13" t="s">
        <v>88</v>
      </c>
      <c r="AW347" s="13" t="s">
        <v>35</v>
      </c>
      <c r="AX347" s="13" t="s">
        <v>86</v>
      </c>
      <c r="AY347" s="228" t="s">
        <v>139</v>
      </c>
    </row>
    <row r="348" spans="1:65" s="2" customFormat="1" ht="16.5" customHeight="1">
      <c r="A348" s="35"/>
      <c r="B348" s="36"/>
      <c r="C348" s="201" t="s">
        <v>748</v>
      </c>
      <c r="D348" s="201" t="s">
        <v>142</v>
      </c>
      <c r="E348" s="202" t="s">
        <v>1010</v>
      </c>
      <c r="F348" s="203" t="s">
        <v>1011</v>
      </c>
      <c r="G348" s="204" t="s">
        <v>468</v>
      </c>
      <c r="H348" s="205">
        <v>2454</v>
      </c>
      <c r="I348" s="206"/>
      <c r="J348" s="207">
        <f>ROUND(I348*H348,2)</f>
        <v>0</v>
      </c>
      <c r="K348" s="203" t="s">
        <v>1</v>
      </c>
      <c r="L348" s="40"/>
      <c r="M348" s="208" t="s">
        <v>1</v>
      </c>
      <c r="N348" s="209" t="s">
        <v>44</v>
      </c>
      <c r="O348" s="72"/>
      <c r="P348" s="210">
        <f>O348*H348</f>
        <v>0</v>
      </c>
      <c r="Q348" s="210">
        <v>1.0000000000000001E-5</v>
      </c>
      <c r="R348" s="210">
        <f>Q348*H348</f>
        <v>2.4540000000000003E-2</v>
      </c>
      <c r="S348" s="210">
        <v>0</v>
      </c>
      <c r="T348" s="211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12" t="s">
        <v>146</v>
      </c>
      <c r="AT348" s="212" t="s">
        <v>142</v>
      </c>
      <c r="AU348" s="212" t="s">
        <v>88</v>
      </c>
      <c r="AY348" s="17" t="s">
        <v>139</v>
      </c>
      <c r="BE348" s="213">
        <f>IF(N348="základní",J348,0)</f>
        <v>0</v>
      </c>
      <c r="BF348" s="213">
        <f>IF(N348="snížená",J348,0)</f>
        <v>0</v>
      </c>
      <c r="BG348" s="213">
        <f>IF(N348="zákl. přenesená",J348,0)</f>
        <v>0</v>
      </c>
      <c r="BH348" s="213">
        <f>IF(N348="sníž. přenesená",J348,0)</f>
        <v>0</v>
      </c>
      <c r="BI348" s="213">
        <f>IF(N348="nulová",J348,0)</f>
        <v>0</v>
      </c>
      <c r="BJ348" s="17" t="s">
        <v>86</v>
      </c>
      <c r="BK348" s="213">
        <f>ROUND(I348*H348,2)</f>
        <v>0</v>
      </c>
      <c r="BL348" s="17" t="s">
        <v>146</v>
      </c>
      <c r="BM348" s="212" t="s">
        <v>1012</v>
      </c>
    </row>
    <row r="349" spans="1:65" s="13" customFormat="1" ht="11.25">
      <c r="B349" s="218"/>
      <c r="C349" s="219"/>
      <c r="D349" s="214" t="s">
        <v>254</v>
      </c>
      <c r="E349" s="220" t="s">
        <v>1</v>
      </c>
      <c r="F349" s="221" t="s">
        <v>1013</v>
      </c>
      <c r="G349" s="219"/>
      <c r="H349" s="222">
        <v>2454</v>
      </c>
      <c r="I349" s="223"/>
      <c r="J349" s="219"/>
      <c r="K349" s="219"/>
      <c r="L349" s="224"/>
      <c r="M349" s="225"/>
      <c r="N349" s="226"/>
      <c r="O349" s="226"/>
      <c r="P349" s="226"/>
      <c r="Q349" s="226"/>
      <c r="R349" s="226"/>
      <c r="S349" s="226"/>
      <c r="T349" s="227"/>
      <c r="AT349" s="228" t="s">
        <v>254</v>
      </c>
      <c r="AU349" s="228" t="s">
        <v>88</v>
      </c>
      <c r="AV349" s="13" t="s">
        <v>88</v>
      </c>
      <c r="AW349" s="13" t="s">
        <v>35</v>
      </c>
      <c r="AX349" s="13" t="s">
        <v>79</v>
      </c>
      <c r="AY349" s="228" t="s">
        <v>139</v>
      </c>
    </row>
    <row r="350" spans="1:65" s="14" customFormat="1" ht="11.25">
      <c r="B350" s="235"/>
      <c r="C350" s="236"/>
      <c r="D350" s="214" t="s">
        <v>254</v>
      </c>
      <c r="E350" s="237" t="s">
        <v>1</v>
      </c>
      <c r="F350" s="238" t="s">
        <v>349</v>
      </c>
      <c r="G350" s="236"/>
      <c r="H350" s="239">
        <v>2454</v>
      </c>
      <c r="I350" s="240"/>
      <c r="J350" s="236"/>
      <c r="K350" s="236"/>
      <c r="L350" s="241"/>
      <c r="M350" s="242"/>
      <c r="N350" s="243"/>
      <c r="O350" s="243"/>
      <c r="P350" s="243"/>
      <c r="Q350" s="243"/>
      <c r="R350" s="243"/>
      <c r="S350" s="243"/>
      <c r="T350" s="244"/>
      <c r="AT350" s="245" t="s">
        <v>254</v>
      </c>
      <c r="AU350" s="245" t="s">
        <v>88</v>
      </c>
      <c r="AV350" s="14" t="s">
        <v>146</v>
      </c>
      <c r="AW350" s="14" t="s">
        <v>35</v>
      </c>
      <c r="AX350" s="14" t="s">
        <v>86</v>
      </c>
      <c r="AY350" s="245" t="s">
        <v>139</v>
      </c>
    </row>
    <row r="351" spans="1:65" s="2" customFormat="1" ht="16.5" customHeight="1">
      <c r="A351" s="35"/>
      <c r="B351" s="36"/>
      <c r="C351" s="201" t="s">
        <v>753</v>
      </c>
      <c r="D351" s="201" t="s">
        <v>142</v>
      </c>
      <c r="E351" s="202" t="s">
        <v>694</v>
      </c>
      <c r="F351" s="203" t="s">
        <v>695</v>
      </c>
      <c r="G351" s="204" t="s">
        <v>199</v>
      </c>
      <c r="H351" s="205">
        <v>5925</v>
      </c>
      <c r="I351" s="206"/>
      <c r="J351" s="207">
        <f>ROUND(I351*H351,2)</f>
        <v>0</v>
      </c>
      <c r="K351" s="203" t="s">
        <v>336</v>
      </c>
      <c r="L351" s="40"/>
      <c r="M351" s="208" t="s">
        <v>1</v>
      </c>
      <c r="N351" s="209" t="s">
        <v>44</v>
      </c>
      <c r="O351" s="72"/>
      <c r="P351" s="210">
        <f>O351*H351</f>
        <v>0</v>
      </c>
      <c r="Q351" s="210">
        <v>4.6999999999999999E-4</v>
      </c>
      <c r="R351" s="210">
        <f>Q351*H351</f>
        <v>2.7847499999999998</v>
      </c>
      <c r="S351" s="210">
        <v>0</v>
      </c>
      <c r="T351" s="211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12" t="s">
        <v>146</v>
      </c>
      <c r="AT351" s="212" t="s">
        <v>142</v>
      </c>
      <c r="AU351" s="212" t="s">
        <v>88</v>
      </c>
      <c r="AY351" s="17" t="s">
        <v>139</v>
      </c>
      <c r="BE351" s="213">
        <f>IF(N351="základní",J351,0)</f>
        <v>0</v>
      </c>
      <c r="BF351" s="213">
        <f>IF(N351="snížená",J351,0)</f>
        <v>0</v>
      </c>
      <c r="BG351" s="213">
        <f>IF(N351="zákl. přenesená",J351,0)</f>
        <v>0</v>
      </c>
      <c r="BH351" s="213">
        <f>IF(N351="sníž. přenesená",J351,0)</f>
        <v>0</v>
      </c>
      <c r="BI351" s="213">
        <f>IF(N351="nulová",J351,0)</f>
        <v>0</v>
      </c>
      <c r="BJ351" s="17" t="s">
        <v>86</v>
      </c>
      <c r="BK351" s="213">
        <f>ROUND(I351*H351,2)</f>
        <v>0</v>
      </c>
      <c r="BL351" s="17" t="s">
        <v>146</v>
      </c>
      <c r="BM351" s="212" t="s">
        <v>1014</v>
      </c>
    </row>
    <row r="352" spans="1:65" s="13" customFormat="1" ht="11.25">
      <c r="B352" s="218"/>
      <c r="C352" s="219"/>
      <c r="D352" s="214" t="s">
        <v>254</v>
      </c>
      <c r="E352" s="220" t="s">
        <v>1</v>
      </c>
      <c r="F352" s="221" t="s">
        <v>1015</v>
      </c>
      <c r="G352" s="219"/>
      <c r="H352" s="222">
        <v>5925</v>
      </c>
      <c r="I352" s="223"/>
      <c r="J352" s="219"/>
      <c r="K352" s="219"/>
      <c r="L352" s="224"/>
      <c r="M352" s="225"/>
      <c r="N352" s="226"/>
      <c r="O352" s="226"/>
      <c r="P352" s="226"/>
      <c r="Q352" s="226"/>
      <c r="R352" s="226"/>
      <c r="S352" s="226"/>
      <c r="T352" s="227"/>
      <c r="AT352" s="228" t="s">
        <v>254</v>
      </c>
      <c r="AU352" s="228" t="s">
        <v>88</v>
      </c>
      <c r="AV352" s="13" t="s">
        <v>88</v>
      </c>
      <c r="AW352" s="13" t="s">
        <v>35</v>
      </c>
      <c r="AX352" s="13" t="s">
        <v>86</v>
      </c>
      <c r="AY352" s="228" t="s">
        <v>139</v>
      </c>
    </row>
    <row r="353" spans="1:65" s="2" customFormat="1" ht="16.5" customHeight="1">
      <c r="A353" s="35"/>
      <c r="B353" s="36"/>
      <c r="C353" s="201" t="s">
        <v>757</v>
      </c>
      <c r="D353" s="201" t="s">
        <v>142</v>
      </c>
      <c r="E353" s="202" t="s">
        <v>699</v>
      </c>
      <c r="F353" s="203" t="s">
        <v>700</v>
      </c>
      <c r="G353" s="204" t="s">
        <v>199</v>
      </c>
      <c r="H353" s="205">
        <v>15505</v>
      </c>
      <c r="I353" s="206"/>
      <c r="J353" s="207">
        <f>ROUND(I353*H353,2)</f>
        <v>0</v>
      </c>
      <c r="K353" s="203" t="s">
        <v>336</v>
      </c>
      <c r="L353" s="40"/>
      <c r="M353" s="208" t="s">
        <v>1</v>
      </c>
      <c r="N353" s="209" t="s">
        <v>44</v>
      </c>
      <c r="O353" s="72"/>
      <c r="P353" s="210">
        <f>O353*H353</f>
        <v>0</v>
      </c>
      <c r="Q353" s="210">
        <v>1.0200000000000001E-3</v>
      </c>
      <c r="R353" s="210">
        <f>Q353*H353</f>
        <v>15.815100000000001</v>
      </c>
      <c r="S353" s="210">
        <v>0</v>
      </c>
      <c r="T353" s="211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12" t="s">
        <v>146</v>
      </c>
      <c r="AT353" s="212" t="s">
        <v>142</v>
      </c>
      <c r="AU353" s="212" t="s">
        <v>88</v>
      </c>
      <c r="AY353" s="17" t="s">
        <v>139</v>
      </c>
      <c r="BE353" s="213">
        <f>IF(N353="základní",J353,0)</f>
        <v>0</v>
      </c>
      <c r="BF353" s="213">
        <f>IF(N353="snížená",J353,0)</f>
        <v>0</v>
      </c>
      <c r="BG353" s="213">
        <f>IF(N353="zákl. přenesená",J353,0)</f>
        <v>0</v>
      </c>
      <c r="BH353" s="213">
        <f>IF(N353="sníž. přenesená",J353,0)</f>
        <v>0</v>
      </c>
      <c r="BI353" s="213">
        <f>IF(N353="nulová",J353,0)</f>
        <v>0</v>
      </c>
      <c r="BJ353" s="17" t="s">
        <v>86</v>
      </c>
      <c r="BK353" s="213">
        <f>ROUND(I353*H353,2)</f>
        <v>0</v>
      </c>
      <c r="BL353" s="17" t="s">
        <v>146</v>
      </c>
      <c r="BM353" s="212" t="s">
        <v>1016</v>
      </c>
    </row>
    <row r="354" spans="1:65" s="13" customFormat="1" ht="11.25">
      <c r="B354" s="218"/>
      <c r="C354" s="219"/>
      <c r="D354" s="214" t="s">
        <v>254</v>
      </c>
      <c r="E354" s="220" t="s">
        <v>1</v>
      </c>
      <c r="F354" s="221" t="s">
        <v>1017</v>
      </c>
      <c r="G354" s="219"/>
      <c r="H354" s="222">
        <v>15505</v>
      </c>
      <c r="I354" s="223"/>
      <c r="J354" s="219"/>
      <c r="K354" s="219"/>
      <c r="L354" s="224"/>
      <c r="M354" s="225"/>
      <c r="N354" s="226"/>
      <c r="O354" s="226"/>
      <c r="P354" s="226"/>
      <c r="Q354" s="226"/>
      <c r="R354" s="226"/>
      <c r="S354" s="226"/>
      <c r="T354" s="227"/>
      <c r="AT354" s="228" t="s">
        <v>254</v>
      </c>
      <c r="AU354" s="228" t="s">
        <v>88</v>
      </c>
      <c r="AV354" s="13" t="s">
        <v>88</v>
      </c>
      <c r="AW354" s="13" t="s">
        <v>35</v>
      </c>
      <c r="AX354" s="13" t="s">
        <v>86</v>
      </c>
      <c r="AY354" s="228" t="s">
        <v>139</v>
      </c>
    </row>
    <row r="355" spans="1:65" s="2" customFormat="1" ht="16.5" customHeight="1">
      <c r="A355" s="35"/>
      <c r="B355" s="36"/>
      <c r="C355" s="201" t="s">
        <v>764</v>
      </c>
      <c r="D355" s="201" t="s">
        <v>142</v>
      </c>
      <c r="E355" s="202" t="s">
        <v>1018</v>
      </c>
      <c r="F355" s="203" t="s">
        <v>1019</v>
      </c>
      <c r="G355" s="204" t="s">
        <v>468</v>
      </c>
      <c r="H355" s="205">
        <v>10.8</v>
      </c>
      <c r="I355" s="206"/>
      <c r="J355" s="207">
        <f>ROUND(I355*H355,2)</f>
        <v>0</v>
      </c>
      <c r="K355" s="203" t="s">
        <v>336</v>
      </c>
      <c r="L355" s="40"/>
      <c r="M355" s="208" t="s">
        <v>1</v>
      </c>
      <c r="N355" s="209" t="s">
        <v>44</v>
      </c>
      <c r="O355" s="72"/>
      <c r="P355" s="210">
        <f>O355*H355</f>
        <v>0</v>
      </c>
      <c r="Q355" s="210">
        <v>8.0000000000000007E-5</v>
      </c>
      <c r="R355" s="210">
        <f>Q355*H355</f>
        <v>8.6400000000000008E-4</v>
      </c>
      <c r="S355" s="210">
        <v>0</v>
      </c>
      <c r="T355" s="211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12" t="s">
        <v>146</v>
      </c>
      <c r="AT355" s="212" t="s">
        <v>142</v>
      </c>
      <c r="AU355" s="212" t="s">
        <v>88</v>
      </c>
      <c r="AY355" s="17" t="s">
        <v>139</v>
      </c>
      <c r="BE355" s="213">
        <f>IF(N355="základní",J355,0)</f>
        <v>0</v>
      </c>
      <c r="BF355" s="213">
        <f>IF(N355="snížená",J355,0)</f>
        <v>0</v>
      </c>
      <c r="BG355" s="213">
        <f>IF(N355="zákl. přenesená",J355,0)</f>
        <v>0</v>
      </c>
      <c r="BH355" s="213">
        <f>IF(N355="sníž. přenesená",J355,0)</f>
        <v>0</v>
      </c>
      <c r="BI355" s="213">
        <f>IF(N355="nulová",J355,0)</f>
        <v>0</v>
      </c>
      <c r="BJ355" s="17" t="s">
        <v>86</v>
      </c>
      <c r="BK355" s="213">
        <f>ROUND(I355*H355,2)</f>
        <v>0</v>
      </c>
      <c r="BL355" s="17" t="s">
        <v>146</v>
      </c>
      <c r="BM355" s="212" t="s">
        <v>1020</v>
      </c>
    </row>
    <row r="356" spans="1:65" s="13" customFormat="1" ht="11.25">
      <c r="B356" s="218"/>
      <c r="C356" s="219"/>
      <c r="D356" s="214" t="s">
        <v>254</v>
      </c>
      <c r="E356" s="220" t="s">
        <v>1</v>
      </c>
      <c r="F356" s="221" t="s">
        <v>1021</v>
      </c>
      <c r="G356" s="219"/>
      <c r="H356" s="222">
        <v>10.8</v>
      </c>
      <c r="I356" s="223"/>
      <c r="J356" s="219"/>
      <c r="K356" s="219"/>
      <c r="L356" s="224"/>
      <c r="M356" s="225"/>
      <c r="N356" s="226"/>
      <c r="O356" s="226"/>
      <c r="P356" s="226"/>
      <c r="Q356" s="226"/>
      <c r="R356" s="226"/>
      <c r="S356" s="226"/>
      <c r="T356" s="227"/>
      <c r="AT356" s="228" t="s">
        <v>254</v>
      </c>
      <c r="AU356" s="228" t="s">
        <v>88</v>
      </c>
      <c r="AV356" s="13" t="s">
        <v>88</v>
      </c>
      <c r="AW356" s="13" t="s">
        <v>35</v>
      </c>
      <c r="AX356" s="13" t="s">
        <v>86</v>
      </c>
      <c r="AY356" s="228" t="s">
        <v>139</v>
      </c>
    </row>
    <row r="357" spans="1:65" s="2" customFormat="1" ht="16.5" customHeight="1">
      <c r="A357" s="35"/>
      <c r="B357" s="36"/>
      <c r="C357" s="201" t="s">
        <v>771</v>
      </c>
      <c r="D357" s="201" t="s">
        <v>142</v>
      </c>
      <c r="E357" s="202" t="s">
        <v>704</v>
      </c>
      <c r="F357" s="203" t="s">
        <v>705</v>
      </c>
      <c r="G357" s="204" t="s">
        <v>468</v>
      </c>
      <c r="H357" s="205">
        <v>2.75</v>
      </c>
      <c r="I357" s="206"/>
      <c r="J357" s="207">
        <f>ROUND(I357*H357,2)</f>
        <v>0</v>
      </c>
      <c r="K357" s="203" t="s">
        <v>336</v>
      </c>
      <c r="L357" s="40"/>
      <c r="M357" s="208" t="s">
        <v>1</v>
      </c>
      <c r="N357" s="209" t="s">
        <v>44</v>
      </c>
      <c r="O357" s="72"/>
      <c r="P357" s="210">
        <f>O357*H357</f>
        <v>0</v>
      </c>
      <c r="Q357" s="210">
        <v>1.3999999999999999E-4</v>
      </c>
      <c r="R357" s="210">
        <f>Q357*H357</f>
        <v>3.8499999999999998E-4</v>
      </c>
      <c r="S357" s="210">
        <v>0</v>
      </c>
      <c r="T357" s="211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12" t="s">
        <v>146</v>
      </c>
      <c r="AT357" s="212" t="s">
        <v>142</v>
      </c>
      <c r="AU357" s="212" t="s">
        <v>88</v>
      </c>
      <c r="AY357" s="17" t="s">
        <v>139</v>
      </c>
      <c r="BE357" s="213">
        <f>IF(N357="základní",J357,0)</f>
        <v>0</v>
      </c>
      <c r="BF357" s="213">
        <f>IF(N357="snížená",J357,0)</f>
        <v>0</v>
      </c>
      <c r="BG357" s="213">
        <f>IF(N357="zákl. přenesená",J357,0)</f>
        <v>0</v>
      </c>
      <c r="BH357" s="213">
        <f>IF(N357="sníž. přenesená",J357,0)</f>
        <v>0</v>
      </c>
      <c r="BI357" s="213">
        <f>IF(N357="nulová",J357,0)</f>
        <v>0</v>
      </c>
      <c r="BJ357" s="17" t="s">
        <v>86</v>
      </c>
      <c r="BK357" s="213">
        <f>ROUND(I357*H357,2)</f>
        <v>0</v>
      </c>
      <c r="BL357" s="17" t="s">
        <v>146</v>
      </c>
      <c r="BM357" s="212" t="s">
        <v>1022</v>
      </c>
    </row>
    <row r="358" spans="1:65" s="13" customFormat="1" ht="11.25">
      <c r="B358" s="218"/>
      <c r="C358" s="219"/>
      <c r="D358" s="214" t="s">
        <v>254</v>
      </c>
      <c r="E358" s="220" t="s">
        <v>1</v>
      </c>
      <c r="F358" s="221" t="s">
        <v>1023</v>
      </c>
      <c r="G358" s="219"/>
      <c r="H358" s="222">
        <v>2.75</v>
      </c>
      <c r="I358" s="223"/>
      <c r="J358" s="219"/>
      <c r="K358" s="219"/>
      <c r="L358" s="224"/>
      <c r="M358" s="225"/>
      <c r="N358" s="226"/>
      <c r="O358" s="226"/>
      <c r="P358" s="226"/>
      <c r="Q358" s="226"/>
      <c r="R358" s="226"/>
      <c r="S358" s="226"/>
      <c r="T358" s="227"/>
      <c r="AT358" s="228" t="s">
        <v>254</v>
      </c>
      <c r="AU358" s="228" t="s">
        <v>88</v>
      </c>
      <c r="AV358" s="13" t="s">
        <v>88</v>
      </c>
      <c r="AW358" s="13" t="s">
        <v>35</v>
      </c>
      <c r="AX358" s="13" t="s">
        <v>86</v>
      </c>
      <c r="AY358" s="228" t="s">
        <v>139</v>
      </c>
    </row>
    <row r="359" spans="1:65" s="2" customFormat="1" ht="16.5" customHeight="1">
      <c r="A359" s="35"/>
      <c r="B359" s="36"/>
      <c r="C359" s="201" t="s">
        <v>779</v>
      </c>
      <c r="D359" s="201" t="s">
        <v>142</v>
      </c>
      <c r="E359" s="202" t="s">
        <v>709</v>
      </c>
      <c r="F359" s="203" t="s">
        <v>710</v>
      </c>
      <c r="G359" s="204" t="s">
        <v>468</v>
      </c>
      <c r="H359" s="205">
        <v>5620</v>
      </c>
      <c r="I359" s="206"/>
      <c r="J359" s="207">
        <f>ROUND(I359*H359,2)</f>
        <v>0</v>
      </c>
      <c r="K359" s="203" t="s">
        <v>336</v>
      </c>
      <c r="L359" s="40"/>
      <c r="M359" s="208" t="s">
        <v>1</v>
      </c>
      <c r="N359" s="209" t="s">
        <v>44</v>
      </c>
      <c r="O359" s="72"/>
      <c r="P359" s="210">
        <f>O359*H359</f>
        <v>0</v>
      </c>
      <c r="Q359" s="210">
        <v>2.4000000000000001E-4</v>
      </c>
      <c r="R359" s="210">
        <f>Q359*H359</f>
        <v>1.3488</v>
      </c>
      <c r="S359" s="210">
        <v>0</v>
      </c>
      <c r="T359" s="211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212" t="s">
        <v>146</v>
      </c>
      <c r="AT359" s="212" t="s">
        <v>142</v>
      </c>
      <c r="AU359" s="212" t="s">
        <v>88</v>
      </c>
      <c r="AY359" s="17" t="s">
        <v>139</v>
      </c>
      <c r="BE359" s="213">
        <f>IF(N359="základní",J359,0)</f>
        <v>0</v>
      </c>
      <c r="BF359" s="213">
        <f>IF(N359="snížená",J359,0)</f>
        <v>0</v>
      </c>
      <c r="BG359" s="213">
        <f>IF(N359="zákl. přenesená",J359,0)</f>
        <v>0</v>
      </c>
      <c r="BH359" s="213">
        <f>IF(N359="sníž. přenesená",J359,0)</f>
        <v>0</v>
      </c>
      <c r="BI359" s="213">
        <f>IF(N359="nulová",J359,0)</f>
        <v>0</v>
      </c>
      <c r="BJ359" s="17" t="s">
        <v>86</v>
      </c>
      <c r="BK359" s="213">
        <f>ROUND(I359*H359,2)</f>
        <v>0</v>
      </c>
      <c r="BL359" s="17" t="s">
        <v>146</v>
      </c>
      <c r="BM359" s="212" t="s">
        <v>1024</v>
      </c>
    </row>
    <row r="360" spans="1:65" s="13" customFormat="1" ht="11.25">
      <c r="B360" s="218"/>
      <c r="C360" s="219"/>
      <c r="D360" s="214" t="s">
        <v>254</v>
      </c>
      <c r="E360" s="220" t="s">
        <v>1</v>
      </c>
      <c r="F360" s="221" t="s">
        <v>1025</v>
      </c>
      <c r="G360" s="219"/>
      <c r="H360" s="222">
        <v>5620</v>
      </c>
      <c r="I360" s="223"/>
      <c r="J360" s="219"/>
      <c r="K360" s="219"/>
      <c r="L360" s="224"/>
      <c r="M360" s="225"/>
      <c r="N360" s="226"/>
      <c r="O360" s="226"/>
      <c r="P360" s="226"/>
      <c r="Q360" s="226"/>
      <c r="R360" s="226"/>
      <c r="S360" s="226"/>
      <c r="T360" s="227"/>
      <c r="AT360" s="228" t="s">
        <v>254</v>
      </c>
      <c r="AU360" s="228" t="s">
        <v>88</v>
      </c>
      <c r="AV360" s="13" t="s">
        <v>88</v>
      </c>
      <c r="AW360" s="13" t="s">
        <v>35</v>
      </c>
      <c r="AX360" s="13" t="s">
        <v>86</v>
      </c>
      <c r="AY360" s="228" t="s">
        <v>139</v>
      </c>
    </row>
    <row r="361" spans="1:65" s="2" customFormat="1" ht="16.5" customHeight="1">
      <c r="A361" s="35"/>
      <c r="B361" s="36"/>
      <c r="C361" s="201" t="s">
        <v>784</v>
      </c>
      <c r="D361" s="201" t="s">
        <v>142</v>
      </c>
      <c r="E361" s="202" t="s">
        <v>714</v>
      </c>
      <c r="F361" s="203" t="s">
        <v>715</v>
      </c>
      <c r="G361" s="204" t="s">
        <v>468</v>
      </c>
      <c r="H361" s="205">
        <v>10</v>
      </c>
      <c r="I361" s="206"/>
      <c r="J361" s="207">
        <f>ROUND(I361*H361,2)</f>
        <v>0</v>
      </c>
      <c r="K361" s="203" t="s">
        <v>336</v>
      </c>
      <c r="L361" s="40"/>
      <c r="M361" s="208" t="s">
        <v>1</v>
      </c>
      <c r="N361" s="209" t="s">
        <v>44</v>
      </c>
      <c r="O361" s="72"/>
      <c r="P361" s="210">
        <f>O361*H361</f>
        <v>0</v>
      </c>
      <c r="Q361" s="210">
        <v>6.9999999999999999E-4</v>
      </c>
      <c r="R361" s="210">
        <f>Q361*H361</f>
        <v>7.0000000000000001E-3</v>
      </c>
      <c r="S361" s="210">
        <v>0</v>
      </c>
      <c r="T361" s="211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212" t="s">
        <v>146</v>
      </c>
      <c r="AT361" s="212" t="s">
        <v>142</v>
      </c>
      <c r="AU361" s="212" t="s">
        <v>88</v>
      </c>
      <c r="AY361" s="17" t="s">
        <v>139</v>
      </c>
      <c r="BE361" s="213">
        <f>IF(N361="základní",J361,0)</f>
        <v>0</v>
      </c>
      <c r="BF361" s="213">
        <f>IF(N361="snížená",J361,0)</f>
        <v>0</v>
      </c>
      <c r="BG361" s="213">
        <f>IF(N361="zákl. přenesená",J361,0)</f>
        <v>0</v>
      </c>
      <c r="BH361" s="213">
        <f>IF(N361="sníž. přenesená",J361,0)</f>
        <v>0</v>
      </c>
      <c r="BI361" s="213">
        <f>IF(N361="nulová",J361,0)</f>
        <v>0</v>
      </c>
      <c r="BJ361" s="17" t="s">
        <v>86</v>
      </c>
      <c r="BK361" s="213">
        <f>ROUND(I361*H361,2)</f>
        <v>0</v>
      </c>
      <c r="BL361" s="17" t="s">
        <v>146</v>
      </c>
      <c r="BM361" s="212" t="s">
        <v>1026</v>
      </c>
    </row>
    <row r="362" spans="1:65" s="13" customFormat="1" ht="11.25">
      <c r="B362" s="218"/>
      <c r="C362" s="219"/>
      <c r="D362" s="214" t="s">
        <v>254</v>
      </c>
      <c r="E362" s="220" t="s">
        <v>1</v>
      </c>
      <c r="F362" s="221" t="s">
        <v>1027</v>
      </c>
      <c r="G362" s="219"/>
      <c r="H362" s="222">
        <v>10</v>
      </c>
      <c r="I362" s="223"/>
      <c r="J362" s="219"/>
      <c r="K362" s="219"/>
      <c r="L362" s="224"/>
      <c r="M362" s="225"/>
      <c r="N362" s="226"/>
      <c r="O362" s="226"/>
      <c r="P362" s="226"/>
      <c r="Q362" s="226"/>
      <c r="R362" s="226"/>
      <c r="S362" s="226"/>
      <c r="T362" s="227"/>
      <c r="AT362" s="228" t="s">
        <v>254</v>
      </c>
      <c r="AU362" s="228" t="s">
        <v>88</v>
      </c>
      <c r="AV362" s="13" t="s">
        <v>88</v>
      </c>
      <c r="AW362" s="13" t="s">
        <v>35</v>
      </c>
      <c r="AX362" s="13" t="s">
        <v>86</v>
      </c>
      <c r="AY362" s="228" t="s">
        <v>139</v>
      </c>
    </row>
    <row r="363" spans="1:65" s="2" customFormat="1" ht="16.5" customHeight="1">
      <c r="A363" s="35"/>
      <c r="B363" s="36"/>
      <c r="C363" s="201" t="s">
        <v>791</v>
      </c>
      <c r="D363" s="201" t="s">
        <v>142</v>
      </c>
      <c r="E363" s="202" t="s">
        <v>719</v>
      </c>
      <c r="F363" s="203" t="s">
        <v>720</v>
      </c>
      <c r="G363" s="204" t="s">
        <v>199</v>
      </c>
      <c r="H363" s="205">
        <v>172</v>
      </c>
      <c r="I363" s="206"/>
      <c r="J363" s="207">
        <f>ROUND(I363*H363,2)</f>
        <v>0</v>
      </c>
      <c r="K363" s="203" t="s">
        <v>336</v>
      </c>
      <c r="L363" s="40"/>
      <c r="M363" s="208" t="s">
        <v>1</v>
      </c>
      <c r="N363" s="209" t="s">
        <v>44</v>
      </c>
      <c r="O363" s="72"/>
      <c r="P363" s="210">
        <f>O363*H363</f>
        <v>0</v>
      </c>
      <c r="Q363" s="210">
        <v>0</v>
      </c>
      <c r="R363" s="210">
        <f>Q363*H363</f>
        <v>0</v>
      </c>
      <c r="S363" s="210">
        <v>0</v>
      </c>
      <c r="T363" s="211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12" t="s">
        <v>146</v>
      </c>
      <c r="AT363" s="212" t="s">
        <v>142</v>
      </c>
      <c r="AU363" s="212" t="s">
        <v>88</v>
      </c>
      <c r="AY363" s="17" t="s">
        <v>139</v>
      </c>
      <c r="BE363" s="213">
        <f>IF(N363="základní",J363,0)</f>
        <v>0</v>
      </c>
      <c r="BF363" s="213">
        <f>IF(N363="snížená",J363,0)</f>
        <v>0</v>
      </c>
      <c r="BG363" s="213">
        <f>IF(N363="zákl. přenesená",J363,0)</f>
        <v>0</v>
      </c>
      <c r="BH363" s="213">
        <f>IF(N363="sníž. přenesená",J363,0)</f>
        <v>0</v>
      </c>
      <c r="BI363" s="213">
        <f>IF(N363="nulová",J363,0)</f>
        <v>0</v>
      </c>
      <c r="BJ363" s="17" t="s">
        <v>86</v>
      </c>
      <c r="BK363" s="213">
        <f>ROUND(I363*H363,2)</f>
        <v>0</v>
      </c>
      <c r="BL363" s="17" t="s">
        <v>146</v>
      </c>
      <c r="BM363" s="212" t="s">
        <v>1028</v>
      </c>
    </row>
    <row r="364" spans="1:65" s="13" customFormat="1" ht="11.25">
      <c r="B364" s="218"/>
      <c r="C364" s="219"/>
      <c r="D364" s="214" t="s">
        <v>254</v>
      </c>
      <c r="E364" s="220" t="s">
        <v>1</v>
      </c>
      <c r="F364" s="221" t="s">
        <v>1029</v>
      </c>
      <c r="G364" s="219"/>
      <c r="H364" s="222">
        <v>172</v>
      </c>
      <c r="I364" s="223"/>
      <c r="J364" s="219"/>
      <c r="K364" s="219"/>
      <c r="L364" s="224"/>
      <c r="M364" s="225"/>
      <c r="N364" s="226"/>
      <c r="O364" s="226"/>
      <c r="P364" s="226"/>
      <c r="Q364" s="226"/>
      <c r="R364" s="226"/>
      <c r="S364" s="226"/>
      <c r="T364" s="227"/>
      <c r="AT364" s="228" t="s">
        <v>254</v>
      </c>
      <c r="AU364" s="228" t="s">
        <v>88</v>
      </c>
      <c r="AV364" s="13" t="s">
        <v>88</v>
      </c>
      <c r="AW364" s="13" t="s">
        <v>35</v>
      </c>
      <c r="AX364" s="13" t="s">
        <v>86</v>
      </c>
      <c r="AY364" s="228" t="s">
        <v>139</v>
      </c>
    </row>
    <row r="365" spans="1:65" s="2" customFormat="1" ht="16.5" customHeight="1">
      <c r="A365" s="35"/>
      <c r="B365" s="36"/>
      <c r="C365" s="201" t="s">
        <v>796</v>
      </c>
      <c r="D365" s="201" t="s">
        <v>142</v>
      </c>
      <c r="E365" s="202" t="s">
        <v>724</v>
      </c>
      <c r="F365" s="203" t="s">
        <v>725</v>
      </c>
      <c r="G365" s="204" t="s">
        <v>199</v>
      </c>
      <c r="H365" s="205">
        <v>172</v>
      </c>
      <c r="I365" s="206"/>
      <c r="J365" s="207">
        <f>ROUND(I365*H365,2)</f>
        <v>0</v>
      </c>
      <c r="K365" s="203" t="s">
        <v>336</v>
      </c>
      <c r="L365" s="40"/>
      <c r="M365" s="208" t="s">
        <v>1</v>
      </c>
      <c r="N365" s="209" t="s">
        <v>44</v>
      </c>
      <c r="O365" s="72"/>
      <c r="P365" s="210">
        <f>O365*H365</f>
        <v>0</v>
      </c>
      <c r="Q365" s="210">
        <v>6.1500000000000001E-3</v>
      </c>
      <c r="R365" s="210">
        <f>Q365*H365</f>
        <v>1.0578000000000001</v>
      </c>
      <c r="S365" s="210">
        <v>0</v>
      </c>
      <c r="T365" s="211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212" t="s">
        <v>146</v>
      </c>
      <c r="AT365" s="212" t="s">
        <v>142</v>
      </c>
      <c r="AU365" s="212" t="s">
        <v>88</v>
      </c>
      <c r="AY365" s="17" t="s">
        <v>139</v>
      </c>
      <c r="BE365" s="213">
        <f>IF(N365="základní",J365,0)</f>
        <v>0</v>
      </c>
      <c r="BF365" s="213">
        <f>IF(N365="snížená",J365,0)</f>
        <v>0</v>
      </c>
      <c r="BG365" s="213">
        <f>IF(N365="zákl. přenesená",J365,0)</f>
        <v>0</v>
      </c>
      <c r="BH365" s="213">
        <f>IF(N365="sníž. přenesená",J365,0)</f>
        <v>0</v>
      </c>
      <c r="BI365" s="213">
        <f>IF(N365="nulová",J365,0)</f>
        <v>0</v>
      </c>
      <c r="BJ365" s="17" t="s">
        <v>86</v>
      </c>
      <c r="BK365" s="213">
        <f>ROUND(I365*H365,2)</f>
        <v>0</v>
      </c>
      <c r="BL365" s="17" t="s">
        <v>146</v>
      </c>
      <c r="BM365" s="212" t="s">
        <v>1030</v>
      </c>
    </row>
    <row r="366" spans="1:65" s="13" customFormat="1" ht="11.25">
      <c r="B366" s="218"/>
      <c r="C366" s="219"/>
      <c r="D366" s="214" t="s">
        <v>254</v>
      </c>
      <c r="E366" s="220" t="s">
        <v>1</v>
      </c>
      <c r="F366" s="221" t="s">
        <v>1029</v>
      </c>
      <c r="G366" s="219"/>
      <c r="H366" s="222">
        <v>172</v>
      </c>
      <c r="I366" s="223"/>
      <c r="J366" s="219"/>
      <c r="K366" s="219"/>
      <c r="L366" s="224"/>
      <c r="M366" s="225"/>
      <c r="N366" s="226"/>
      <c r="O366" s="226"/>
      <c r="P366" s="226"/>
      <c r="Q366" s="226"/>
      <c r="R366" s="226"/>
      <c r="S366" s="226"/>
      <c r="T366" s="227"/>
      <c r="AT366" s="228" t="s">
        <v>254</v>
      </c>
      <c r="AU366" s="228" t="s">
        <v>88</v>
      </c>
      <c r="AV366" s="13" t="s">
        <v>88</v>
      </c>
      <c r="AW366" s="13" t="s">
        <v>35</v>
      </c>
      <c r="AX366" s="13" t="s">
        <v>86</v>
      </c>
      <c r="AY366" s="228" t="s">
        <v>139</v>
      </c>
    </row>
    <row r="367" spans="1:65" s="2" customFormat="1" ht="16.5" customHeight="1">
      <c r="A367" s="35"/>
      <c r="B367" s="36"/>
      <c r="C367" s="201" t="s">
        <v>801</v>
      </c>
      <c r="D367" s="201" t="s">
        <v>142</v>
      </c>
      <c r="E367" s="202" t="s">
        <v>1031</v>
      </c>
      <c r="F367" s="203" t="s">
        <v>1032</v>
      </c>
      <c r="G367" s="204" t="s">
        <v>468</v>
      </c>
      <c r="H367" s="205">
        <v>6.75</v>
      </c>
      <c r="I367" s="206"/>
      <c r="J367" s="207">
        <f>ROUND(I367*H367,2)</f>
        <v>0</v>
      </c>
      <c r="K367" s="203" t="s">
        <v>336</v>
      </c>
      <c r="L367" s="40"/>
      <c r="M367" s="208" t="s">
        <v>1</v>
      </c>
      <c r="N367" s="209" t="s">
        <v>44</v>
      </c>
      <c r="O367" s="72"/>
      <c r="P367" s="210">
        <f>O367*H367</f>
        <v>0</v>
      </c>
      <c r="Q367" s="210">
        <v>3.3E-4</v>
      </c>
      <c r="R367" s="210">
        <f>Q367*H367</f>
        <v>2.2274999999999999E-3</v>
      </c>
      <c r="S367" s="210">
        <v>0</v>
      </c>
      <c r="T367" s="211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212" t="s">
        <v>146</v>
      </c>
      <c r="AT367" s="212" t="s">
        <v>142</v>
      </c>
      <c r="AU367" s="212" t="s">
        <v>88</v>
      </c>
      <c r="AY367" s="17" t="s">
        <v>139</v>
      </c>
      <c r="BE367" s="213">
        <f>IF(N367="základní",J367,0)</f>
        <v>0</v>
      </c>
      <c r="BF367" s="213">
        <f>IF(N367="snížená",J367,0)</f>
        <v>0</v>
      </c>
      <c r="BG367" s="213">
        <f>IF(N367="zákl. přenesená",J367,0)</f>
        <v>0</v>
      </c>
      <c r="BH367" s="213">
        <f>IF(N367="sníž. přenesená",J367,0)</f>
        <v>0</v>
      </c>
      <c r="BI367" s="213">
        <f>IF(N367="nulová",J367,0)</f>
        <v>0</v>
      </c>
      <c r="BJ367" s="17" t="s">
        <v>86</v>
      </c>
      <c r="BK367" s="213">
        <f>ROUND(I367*H367,2)</f>
        <v>0</v>
      </c>
      <c r="BL367" s="17" t="s">
        <v>146</v>
      </c>
      <c r="BM367" s="212" t="s">
        <v>1033</v>
      </c>
    </row>
    <row r="368" spans="1:65" s="13" customFormat="1" ht="11.25">
      <c r="B368" s="218"/>
      <c r="C368" s="219"/>
      <c r="D368" s="214" t="s">
        <v>254</v>
      </c>
      <c r="E368" s="220" t="s">
        <v>1</v>
      </c>
      <c r="F368" s="221" t="s">
        <v>1034</v>
      </c>
      <c r="G368" s="219"/>
      <c r="H368" s="222">
        <v>6.75</v>
      </c>
      <c r="I368" s="223"/>
      <c r="J368" s="219"/>
      <c r="K368" s="219"/>
      <c r="L368" s="224"/>
      <c r="M368" s="225"/>
      <c r="N368" s="226"/>
      <c r="O368" s="226"/>
      <c r="P368" s="226"/>
      <c r="Q368" s="226"/>
      <c r="R368" s="226"/>
      <c r="S368" s="226"/>
      <c r="T368" s="227"/>
      <c r="AT368" s="228" t="s">
        <v>254</v>
      </c>
      <c r="AU368" s="228" t="s">
        <v>88</v>
      </c>
      <c r="AV368" s="13" t="s">
        <v>88</v>
      </c>
      <c r="AW368" s="13" t="s">
        <v>35</v>
      </c>
      <c r="AX368" s="13" t="s">
        <v>86</v>
      </c>
      <c r="AY368" s="228" t="s">
        <v>139</v>
      </c>
    </row>
    <row r="369" spans="1:65" s="2" customFormat="1" ht="16.5" customHeight="1">
      <c r="A369" s="35"/>
      <c r="B369" s="36"/>
      <c r="C369" s="246" t="s">
        <v>1035</v>
      </c>
      <c r="D369" s="246" t="s">
        <v>381</v>
      </c>
      <c r="E369" s="247" t="s">
        <v>1036</v>
      </c>
      <c r="F369" s="248" t="s">
        <v>1037</v>
      </c>
      <c r="G369" s="249" t="s">
        <v>413</v>
      </c>
      <c r="H369" s="250">
        <v>1.4E-2</v>
      </c>
      <c r="I369" s="251"/>
      <c r="J369" s="252">
        <f>ROUND(I369*H369,2)</f>
        <v>0</v>
      </c>
      <c r="K369" s="248" t="s">
        <v>336</v>
      </c>
      <c r="L369" s="253"/>
      <c r="M369" s="254" t="s">
        <v>1</v>
      </c>
      <c r="N369" s="255" t="s">
        <v>44</v>
      </c>
      <c r="O369" s="72"/>
      <c r="P369" s="210">
        <f>O369*H369</f>
        <v>0</v>
      </c>
      <c r="Q369" s="210">
        <v>1</v>
      </c>
      <c r="R369" s="210">
        <f>Q369*H369</f>
        <v>1.4E-2</v>
      </c>
      <c r="S369" s="210">
        <v>0</v>
      </c>
      <c r="T369" s="211">
        <f>S369*H369</f>
        <v>0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212" t="s">
        <v>176</v>
      </c>
      <c r="AT369" s="212" t="s">
        <v>381</v>
      </c>
      <c r="AU369" s="212" t="s">
        <v>88</v>
      </c>
      <c r="AY369" s="17" t="s">
        <v>139</v>
      </c>
      <c r="BE369" s="213">
        <f>IF(N369="základní",J369,0)</f>
        <v>0</v>
      </c>
      <c r="BF369" s="213">
        <f>IF(N369="snížená",J369,0)</f>
        <v>0</v>
      </c>
      <c r="BG369" s="213">
        <f>IF(N369="zákl. přenesená",J369,0)</f>
        <v>0</v>
      </c>
      <c r="BH369" s="213">
        <f>IF(N369="sníž. přenesená",J369,0)</f>
        <v>0</v>
      </c>
      <c r="BI369" s="213">
        <f>IF(N369="nulová",J369,0)</f>
        <v>0</v>
      </c>
      <c r="BJ369" s="17" t="s">
        <v>86</v>
      </c>
      <c r="BK369" s="213">
        <f>ROUND(I369*H369,2)</f>
        <v>0</v>
      </c>
      <c r="BL369" s="17" t="s">
        <v>146</v>
      </c>
      <c r="BM369" s="212" t="s">
        <v>1038</v>
      </c>
    </row>
    <row r="370" spans="1:65" s="13" customFormat="1" ht="11.25">
      <c r="B370" s="218"/>
      <c r="C370" s="219"/>
      <c r="D370" s="214" t="s">
        <v>254</v>
      </c>
      <c r="E370" s="220" t="s">
        <v>1</v>
      </c>
      <c r="F370" s="221" t="s">
        <v>1039</v>
      </c>
      <c r="G370" s="219"/>
      <c r="H370" s="222">
        <v>1.4E-2</v>
      </c>
      <c r="I370" s="223"/>
      <c r="J370" s="219"/>
      <c r="K370" s="219"/>
      <c r="L370" s="224"/>
      <c r="M370" s="225"/>
      <c r="N370" s="226"/>
      <c r="O370" s="226"/>
      <c r="P370" s="226"/>
      <c r="Q370" s="226"/>
      <c r="R370" s="226"/>
      <c r="S370" s="226"/>
      <c r="T370" s="227"/>
      <c r="AT370" s="228" t="s">
        <v>254</v>
      </c>
      <c r="AU370" s="228" t="s">
        <v>88</v>
      </c>
      <c r="AV370" s="13" t="s">
        <v>88</v>
      </c>
      <c r="AW370" s="13" t="s">
        <v>35</v>
      </c>
      <c r="AX370" s="13" t="s">
        <v>86</v>
      </c>
      <c r="AY370" s="228" t="s">
        <v>139</v>
      </c>
    </row>
    <row r="371" spans="1:65" s="2" customFormat="1" ht="16.5" customHeight="1">
      <c r="A371" s="35"/>
      <c r="B371" s="36"/>
      <c r="C371" s="201" t="s">
        <v>1040</v>
      </c>
      <c r="D371" s="201" t="s">
        <v>142</v>
      </c>
      <c r="E371" s="202" t="s">
        <v>1041</v>
      </c>
      <c r="F371" s="203" t="s">
        <v>1042</v>
      </c>
      <c r="G371" s="204" t="s">
        <v>468</v>
      </c>
      <c r="H371" s="205">
        <v>6</v>
      </c>
      <c r="I371" s="206"/>
      <c r="J371" s="207">
        <f>ROUND(I371*H371,2)</f>
        <v>0</v>
      </c>
      <c r="K371" s="203" t="s">
        <v>336</v>
      </c>
      <c r="L371" s="40"/>
      <c r="M371" s="208" t="s">
        <v>1</v>
      </c>
      <c r="N371" s="209" t="s">
        <v>44</v>
      </c>
      <c r="O371" s="72"/>
      <c r="P371" s="210">
        <f>O371*H371</f>
        <v>0</v>
      </c>
      <c r="Q371" s="210">
        <v>4.2999999999999999E-4</v>
      </c>
      <c r="R371" s="210">
        <f>Q371*H371</f>
        <v>2.5799999999999998E-3</v>
      </c>
      <c r="S371" s="210">
        <v>0</v>
      </c>
      <c r="T371" s="211">
        <f>S371*H371</f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212" t="s">
        <v>146</v>
      </c>
      <c r="AT371" s="212" t="s">
        <v>142</v>
      </c>
      <c r="AU371" s="212" t="s">
        <v>88</v>
      </c>
      <c r="AY371" s="17" t="s">
        <v>139</v>
      </c>
      <c r="BE371" s="213">
        <f>IF(N371="základní",J371,0)</f>
        <v>0</v>
      </c>
      <c r="BF371" s="213">
        <f>IF(N371="snížená",J371,0)</f>
        <v>0</v>
      </c>
      <c r="BG371" s="213">
        <f>IF(N371="zákl. přenesená",J371,0)</f>
        <v>0</v>
      </c>
      <c r="BH371" s="213">
        <f>IF(N371="sníž. přenesená",J371,0)</f>
        <v>0</v>
      </c>
      <c r="BI371" s="213">
        <f>IF(N371="nulová",J371,0)</f>
        <v>0</v>
      </c>
      <c r="BJ371" s="17" t="s">
        <v>86</v>
      </c>
      <c r="BK371" s="213">
        <f>ROUND(I371*H371,2)</f>
        <v>0</v>
      </c>
      <c r="BL371" s="17" t="s">
        <v>146</v>
      </c>
      <c r="BM371" s="212" t="s">
        <v>1043</v>
      </c>
    </row>
    <row r="372" spans="1:65" s="13" customFormat="1" ht="11.25">
      <c r="B372" s="218"/>
      <c r="C372" s="219"/>
      <c r="D372" s="214" t="s">
        <v>254</v>
      </c>
      <c r="E372" s="220" t="s">
        <v>1</v>
      </c>
      <c r="F372" s="221" t="s">
        <v>1044</v>
      </c>
      <c r="G372" s="219"/>
      <c r="H372" s="222">
        <v>6</v>
      </c>
      <c r="I372" s="223"/>
      <c r="J372" s="219"/>
      <c r="K372" s="219"/>
      <c r="L372" s="224"/>
      <c r="M372" s="225"/>
      <c r="N372" s="226"/>
      <c r="O372" s="226"/>
      <c r="P372" s="226"/>
      <c r="Q372" s="226"/>
      <c r="R372" s="226"/>
      <c r="S372" s="226"/>
      <c r="T372" s="227"/>
      <c r="AT372" s="228" t="s">
        <v>254</v>
      </c>
      <c r="AU372" s="228" t="s">
        <v>88</v>
      </c>
      <c r="AV372" s="13" t="s">
        <v>88</v>
      </c>
      <c r="AW372" s="13" t="s">
        <v>35</v>
      </c>
      <c r="AX372" s="13" t="s">
        <v>86</v>
      </c>
      <c r="AY372" s="228" t="s">
        <v>139</v>
      </c>
    </row>
    <row r="373" spans="1:65" s="2" customFormat="1" ht="16.5" customHeight="1">
      <c r="A373" s="35"/>
      <c r="B373" s="36"/>
      <c r="C373" s="246" t="s">
        <v>1045</v>
      </c>
      <c r="D373" s="246" t="s">
        <v>381</v>
      </c>
      <c r="E373" s="247" t="s">
        <v>1046</v>
      </c>
      <c r="F373" s="248" t="s">
        <v>1047</v>
      </c>
      <c r="G373" s="249" t="s">
        <v>413</v>
      </c>
      <c r="H373" s="250">
        <v>1.0999999999999999E-2</v>
      </c>
      <c r="I373" s="251"/>
      <c r="J373" s="252">
        <f>ROUND(I373*H373,2)</f>
        <v>0</v>
      </c>
      <c r="K373" s="248" t="s">
        <v>336</v>
      </c>
      <c r="L373" s="253"/>
      <c r="M373" s="254" t="s">
        <v>1</v>
      </c>
      <c r="N373" s="255" t="s">
        <v>44</v>
      </c>
      <c r="O373" s="72"/>
      <c r="P373" s="210">
        <f>O373*H373</f>
        <v>0</v>
      </c>
      <c r="Q373" s="210">
        <v>1</v>
      </c>
      <c r="R373" s="210">
        <f>Q373*H373</f>
        <v>1.0999999999999999E-2</v>
      </c>
      <c r="S373" s="210">
        <v>0</v>
      </c>
      <c r="T373" s="211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212" t="s">
        <v>176</v>
      </c>
      <c r="AT373" s="212" t="s">
        <v>381</v>
      </c>
      <c r="AU373" s="212" t="s">
        <v>88</v>
      </c>
      <c r="AY373" s="17" t="s">
        <v>139</v>
      </c>
      <c r="BE373" s="213">
        <f>IF(N373="základní",J373,0)</f>
        <v>0</v>
      </c>
      <c r="BF373" s="213">
        <f>IF(N373="snížená",J373,0)</f>
        <v>0</v>
      </c>
      <c r="BG373" s="213">
        <f>IF(N373="zákl. přenesená",J373,0)</f>
        <v>0</v>
      </c>
      <c r="BH373" s="213">
        <f>IF(N373="sníž. přenesená",J373,0)</f>
        <v>0</v>
      </c>
      <c r="BI373" s="213">
        <f>IF(N373="nulová",J373,0)</f>
        <v>0</v>
      </c>
      <c r="BJ373" s="17" t="s">
        <v>86</v>
      </c>
      <c r="BK373" s="213">
        <f>ROUND(I373*H373,2)</f>
        <v>0</v>
      </c>
      <c r="BL373" s="17" t="s">
        <v>146</v>
      </c>
      <c r="BM373" s="212" t="s">
        <v>1048</v>
      </c>
    </row>
    <row r="374" spans="1:65" s="13" customFormat="1" ht="11.25">
      <c r="B374" s="218"/>
      <c r="C374" s="219"/>
      <c r="D374" s="214" t="s">
        <v>254</v>
      </c>
      <c r="E374" s="220" t="s">
        <v>1</v>
      </c>
      <c r="F374" s="221" t="s">
        <v>1049</v>
      </c>
      <c r="G374" s="219"/>
      <c r="H374" s="222">
        <v>1.0999999999999999E-2</v>
      </c>
      <c r="I374" s="223"/>
      <c r="J374" s="219"/>
      <c r="K374" s="219"/>
      <c r="L374" s="224"/>
      <c r="M374" s="225"/>
      <c r="N374" s="226"/>
      <c r="O374" s="226"/>
      <c r="P374" s="226"/>
      <c r="Q374" s="226"/>
      <c r="R374" s="226"/>
      <c r="S374" s="226"/>
      <c r="T374" s="227"/>
      <c r="AT374" s="228" t="s">
        <v>254</v>
      </c>
      <c r="AU374" s="228" t="s">
        <v>88</v>
      </c>
      <c r="AV374" s="13" t="s">
        <v>88</v>
      </c>
      <c r="AW374" s="13" t="s">
        <v>35</v>
      </c>
      <c r="AX374" s="13" t="s">
        <v>86</v>
      </c>
      <c r="AY374" s="228" t="s">
        <v>139</v>
      </c>
    </row>
    <row r="375" spans="1:65" s="2" customFormat="1" ht="16.5" customHeight="1">
      <c r="A375" s="35"/>
      <c r="B375" s="36"/>
      <c r="C375" s="201" t="s">
        <v>1050</v>
      </c>
      <c r="D375" s="201" t="s">
        <v>142</v>
      </c>
      <c r="E375" s="202" t="s">
        <v>729</v>
      </c>
      <c r="F375" s="203" t="s">
        <v>730</v>
      </c>
      <c r="G375" s="204" t="s">
        <v>230</v>
      </c>
      <c r="H375" s="205">
        <v>1</v>
      </c>
      <c r="I375" s="206"/>
      <c r="J375" s="207">
        <f>ROUND(I375*H375,2)</f>
        <v>0</v>
      </c>
      <c r="K375" s="203" t="s">
        <v>1</v>
      </c>
      <c r="L375" s="40"/>
      <c r="M375" s="208" t="s">
        <v>1</v>
      </c>
      <c r="N375" s="209" t="s">
        <v>44</v>
      </c>
      <c r="O375" s="72"/>
      <c r="P375" s="210">
        <f>O375*H375</f>
        <v>0</v>
      </c>
      <c r="Q375" s="210">
        <v>0</v>
      </c>
      <c r="R375" s="210">
        <f>Q375*H375</f>
        <v>0</v>
      </c>
      <c r="S375" s="210">
        <v>0</v>
      </c>
      <c r="T375" s="211">
        <f>S375*H375</f>
        <v>0</v>
      </c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R375" s="212" t="s">
        <v>146</v>
      </c>
      <c r="AT375" s="212" t="s">
        <v>142</v>
      </c>
      <c r="AU375" s="212" t="s">
        <v>88</v>
      </c>
      <c r="AY375" s="17" t="s">
        <v>139</v>
      </c>
      <c r="BE375" s="213">
        <f>IF(N375="základní",J375,0)</f>
        <v>0</v>
      </c>
      <c r="BF375" s="213">
        <f>IF(N375="snížená",J375,0)</f>
        <v>0</v>
      </c>
      <c r="BG375" s="213">
        <f>IF(N375="zákl. přenesená",J375,0)</f>
        <v>0</v>
      </c>
      <c r="BH375" s="213">
        <f>IF(N375="sníž. přenesená",J375,0)</f>
        <v>0</v>
      </c>
      <c r="BI375" s="213">
        <f>IF(N375="nulová",J375,0)</f>
        <v>0</v>
      </c>
      <c r="BJ375" s="17" t="s">
        <v>86</v>
      </c>
      <c r="BK375" s="213">
        <f>ROUND(I375*H375,2)</f>
        <v>0</v>
      </c>
      <c r="BL375" s="17" t="s">
        <v>146</v>
      </c>
      <c r="BM375" s="212" t="s">
        <v>1051</v>
      </c>
    </row>
    <row r="376" spans="1:65" s="2" customFormat="1" ht="29.25">
      <c r="A376" s="35"/>
      <c r="B376" s="36"/>
      <c r="C376" s="37"/>
      <c r="D376" s="214" t="s">
        <v>148</v>
      </c>
      <c r="E376" s="37"/>
      <c r="F376" s="215" t="s">
        <v>732</v>
      </c>
      <c r="G376" s="37"/>
      <c r="H376" s="37"/>
      <c r="I376" s="169"/>
      <c r="J376" s="37"/>
      <c r="K376" s="37"/>
      <c r="L376" s="40"/>
      <c r="M376" s="216"/>
      <c r="N376" s="217"/>
      <c r="O376" s="72"/>
      <c r="P376" s="72"/>
      <c r="Q376" s="72"/>
      <c r="R376" s="72"/>
      <c r="S376" s="72"/>
      <c r="T376" s="73"/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T376" s="17" t="s">
        <v>148</v>
      </c>
      <c r="AU376" s="17" t="s">
        <v>88</v>
      </c>
    </row>
    <row r="377" spans="1:65" s="2" customFormat="1" ht="16.5" customHeight="1">
      <c r="A377" s="35"/>
      <c r="B377" s="36"/>
      <c r="C377" s="201" t="s">
        <v>1052</v>
      </c>
      <c r="D377" s="201" t="s">
        <v>142</v>
      </c>
      <c r="E377" s="202" t="s">
        <v>734</v>
      </c>
      <c r="F377" s="203" t="s">
        <v>735</v>
      </c>
      <c r="G377" s="204" t="s">
        <v>468</v>
      </c>
      <c r="H377" s="205">
        <v>86</v>
      </c>
      <c r="I377" s="206"/>
      <c r="J377" s="207">
        <f>ROUND(I377*H377,2)</f>
        <v>0</v>
      </c>
      <c r="K377" s="203" t="s">
        <v>1</v>
      </c>
      <c r="L377" s="40"/>
      <c r="M377" s="208" t="s">
        <v>1</v>
      </c>
      <c r="N377" s="209" t="s">
        <v>44</v>
      </c>
      <c r="O377" s="72"/>
      <c r="P377" s="210">
        <f>O377*H377</f>
        <v>0</v>
      </c>
      <c r="Q377" s="210">
        <v>0</v>
      </c>
      <c r="R377" s="210">
        <f>Q377*H377</f>
        <v>0</v>
      </c>
      <c r="S377" s="210">
        <v>0</v>
      </c>
      <c r="T377" s="211">
        <f>S377*H377</f>
        <v>0</v>
      </c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R377" s="212" t="s">
        <v>146</v>
      </c>
      <c r="AT377" s="212" t="s">
        <v>142</v>
      </c>
      <c r="AU377" s="212" t="s">
        <v>88</v>
      </c>
      <c r="AY377" s="17" t="s">
        <v>139</v>
      </c>
      <c r="BE377" s="213">
        <f>IF(N377="základní",J377,0)</f>
        <v>0</v>
      </c>
      <c r="BF377" s="213">
        <f>IF(N377="snížená",J377,0)</f>
        <v>0</v>
      </c>
      <c r="BG377" s="213">
        <f>IF(N377="zákl. přenesená",J377,0)</f>
        <v>0</v>
      </c>
      <c r="BH377" s="213">
        <f>IF(N377="sníž. přenesená",J377,0)</f>
        <v>0</v>
      </c>
      <c r="BI377" s="213">
        <f>IF(N377="nulová",J377,0)</f>
        <v>0</v>
      </c>
      <c r="BJ377" s="17" t="s">
        <v>86</v>
      </c>
      <c r="BK377" s="213">
        <f>ROUND(I377*H377,2)</f>
        <v>0</v>
      </c>
      <c r="BL377" s="17" t="s">
        <v>146</v>
      </c>
      <c r="BM377" s="212" t="s">
        <v>1053</v>
      </c>
    </row>
    <row r="378" spans="1:65" s="2" customFormat="1" ht="19.5">
      <c r="A378" s="35"/>
      <c r="B378" s="36"/>
      <c r="C378" s="37"/>
      <c r="D378" s="214" t="s">
        <v>148</v>
      </c>
      <c r="E378" s="37"/>
      <c r="F378" s="215" t="s">
        <v>737</v>
      </c>
      <c r="G378" s="37"/>
      <c r="H378" s="37"/>
      <c r="I378" s="169"/>
      <c r="J378" s="37"/>
      <c r="K378" s="37"/>
      <c r="L378" s="40"/>
      <c r="M378" s="216"/>
      <c r="N378" s="217"/>
      <c r="O378" s="72"/>
      <c r="P378" s="72"/>
      <c r="Q378" s="72"/>
      <c r="R378" s="72"/>
      <c r="S378" s="72"/>
      <c r="T378" s="73"/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T378" s="17" t="s">
        <v>148</v>
      </c>
      <c r="AU378" s="17" t="s">
        <v>88</v>
      </c>
    </row>
    <row r="379" spans="1:65" s="2" customFormat="1" ht="16.5" customHeight="1">
      <c r="A379" s="35"/>
      <c r="B379" s="36"/>
      <c r="C379" s="201" t="s">
        <v>1054</v>
      </c>
      <c r="D379" s="201" t="s">
        <v>142</v>
      </c>
      <c r="E379" s="202" t="s">
        <v>739</v>
      </c>
      <c r="F379" s="203" t="s">
        <v>740</v>
      </c>
      <c r="G379" s="204" t="s">
        <v>230</v>
      </c>
      <c r="H379" s="205">
        <v>15</v>
      </c>
      <c r="I379" s="206"/>
      <c r="J379" s="207">
        <f>ROUND(I379*H379,2)</f>
        <v>0</v>
      </c>
      <c r="K379" s="203" t="s">
        <v>1</v>
      </c>
      <c r="L379" s="40"/>
      <c r="M379" s="208" t="s">
        <v>1</v>
      </c>
      <c r="N379" s="209" t="s">
        <v>44</v>
      </c>
      <c r="O379" s="72"/>
      <c r="P379" s="210">
        <f>O379*H379</f>
        <v>0</v>
      </c>
      <c r="Q379" s="210">
        <v>0.09</v>
      </c>
      <c r="R379" s="210">
        <f>Q379*H379</f>
        <v>1.3499999999999999</v>
      </c>
      <c r="S379" s="210">
        <v>0</v>
      </c>
      <c r="T379" s="211">
        <f>S379*H379</f>
        <v>0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212" t="s">
        <v>146</v>
      </c>
      <c r="AT379" s="212" t="s">
        <v>142</v>
      </c>
      <c r="AU379" s="212" t="s">
        <v>88</v>
      </c>
      <c r="AY379" s="17" t="s">
        <v>139</v>
      </c>
      <c r="BE379" s="213">
        <f>IF(N379="základní",J379,0)</f>
        <v>0</v>
      </c>
      <c r="BF379" s="213">
        <f>IF(N379="snížená",J379,0)</f>
        <v>0</v>
      </c>
      <c r="BG379" s="213">
        <f>IF(N379="zákl. přenesená",J379,0)</f>
        <v>0</v>
      </c>
      <c r="BH379" s="213">
        <f>IF(N379="sníž. přenesená",J379,0)</f>
        <v>0</v>
      </c>
      <c r="BI379" s="213">
        <f>IF(N379="nulová",J379,0)</f>
        <v>0</v>
      </c>
      <c r="BJ379" s="17" t="s">
        <v>86</v>
      </c>
      <c r="BK379" s="213">
        <f>ROUND(I379*H379,2)</f>
        <v>0</v>
      </c>
      <c r="BL379" s="17" t="s">
        <v>146</v>
      </c>
      <c r="BM379" s="212" t="s">
        <v>1055</v>
      </c>
    </row>
    <row r="380" spans="1:65" s="2" customFormat="1" ht="19.5">
      <c r="A380" s="35"/>
      <c r="B380" s="36"/>
      <c r="C380" s="37"/>
      <c r="D380" s="214" t="s">
        <v>148</v>
      </c>
      <c r="E380" s="37"/>
      <c r="F380" s="215" t="s">
        <v>742</v>
      </c>
      <c r="G380" s="37"/>
      <c r="H380" s="37"/>
      <c r="I380" s="169"/>
      <c r="J380" s="37"/>
      <c r="K380" s="37"/>
      <c r="L380" s="40"/>
      <c r="M380" s="216"/>
      <c r="N380" s="217"/>
      <c r="O380" s="72"/>
      <c r="P380" s="72"/>
      <c r="Q380" s="72"/>
      <c r="R380" s="72"/>
      <c r="S380" s="72"/>
      <c r="T380" s="73"/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T380" s="17" t="s">
        <v>148</v>
      </c>
      <c r="AU380" s="17" t="s">
        <v>88</v>
      </c>
    </row>
    <row r="381" spans="1:65" s="2" customFormat="1" ht="16.5" customHeight="1">
      <c r="A381" s="35"/>
      <c r="B381" s="36"/>
      <c r="C381" s="201" t="s">
        <v>1056</v>
      </c>
      <c r="D381" s="201" t="s">
        <v>142</v>
      </c>
      <c r="E381" s="202" t="s">
        <v>1057</v>
      </c>
      <c r="F381" s="203" t="s">
        <v>1058</v>
      </c>
      <c r="G381" s="204" t="s">
        <v>468</v>
      </c>
      <c r="H381" s="205">
        <v>16.3</v>
      </c>
      <c r="I381" s="206"/>
      <c r="J381" s="207">
        <f>ROUND(I381*H381,2)</f>
        <v>0</v>
      </c>
      <c r="K381" s="203" t="s">
        <v>1</v>
      </c>
      <c r="L381" s="40"/>
      <c r="M381" s="208" t="s">
        <v>1</v>
      </c>
      <c r="N381" s="209" t="s">
        <v>44</v>
      </c>
      <c r="O381" s="72"/>
      <c r="P381" s="210">
        <f>O381*H381</f>
        <v>0</v>
      </c>
      <c r="Q381" s="210">
        <v>0</v>
      </c>
      <c r="R381" s="210">
        <f>Q381*H381</f>
        <v>0</v>
      </c>
      <c r="S381" s="210">
        <v>0</v>
      </c>
      <c r="T381" s="211">
        <f>S381*H381</f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212" t="s">
        <v>146</v>
      </c>
      <c r="AT381" s="212" t="s">
        <v>142</v>
      </c>
      <c r="AU381" s="212" t="s">
        <v>88</v>
      </c>
      <c r="AY381" s="17" t="s">
        <v>139</v>
      </c>
      <c r="BE381" s="213">
        <f>IF(N381="základní",J381,0)</f>
        <v>0</v>
      </c>
      <c r="BF381" s="213">
        <f>IF(N381="snížená",J381,0)</f>
        <v>0</v>
      </c>
      <c r="BG381" s="213">
        <f>IF(N381="zákl. přenesená",J381,0)</f>
        <v>0</v>
      </c>
      <c r="BH381" s="213">
        <f>IF(N381="sníž. přenesená",J381,0)</f>
        <v>0</v>
      </c>
      <c r="BI381" s="213">
        <f>IF(N381="nulová",J381,0)</f>
        <v>0</v>
      </c>
      <c r="BJ381" s="17" t="s">
        <v>86</v>
      </c>
      <c r="BK381" s="213">
        <f>ROUND(I381*H381,2)</f>
        <v>0</v>
      </c>
      <c r="BL381" s="17" t="s">
        <v>146</v>
      </c>
      <c r="BM381" s="212" t="s">
        <v>1059</v>
      </c>
    </row>
    <row r="382" spans="1:65" s="13" customFormat="1" ht="11.25">
      <c r="B382" s="218"/>
      <c r="C382" s="219"/>
      <c r="D382" s="214" t="s">
        <v>254</v>
      </c>
      <c r="E382" s="220" t="s">
        <v>1</v>
      </c>
      <c r="F382" s="221" t="s">
        <v>1060</v>
      </c>
      <c r="G382" s="219"/>
      <c r="H382" s="222">
        <v>16.3</v>
      </c>
      <c r="I382" s="223"/>
      <c r="J382" s="219"/>
      <c r="K382" s="219"/>
      <c r="L382" s="224"/>
      <c r="M382" s="225"/>
      <c r="N382" s="226"/>
      <c r="O382" s="226"/>
      <c r="P382" s="226"/>
      <c r="Q382" s="226"/>
      <c r="R382" s="226"/>
      <c r="S382" s="226"/>
      <c r="T382" s="227"/>
      <c r="AT382" s="228" t="s">
        <v>254</v>
      </c>
      <c r="AU382" s="228" t="s">
        <v>88</v>
      </c>
      <c r="AV382" s="13" t="s">
        <v>88</v>
      </c>
      <c r="AW382" s="13" t="s">
        <v>35</v>
      </c>
      <c r="AX382" s="13" t="s">
        <v>79</v>
      </c>
      <c r="AY382" s="228" t="s">
        <v>139</v>
      </c>
    </row>
    <row r="383" spans="1:65" s="14" customFormat="1" ht="11.25">
      <c r="B383" s="235"/>
      <c r="C383" s="236"/>
      <c r="D383" s="214" t="s">
        <v>254</v>
      </c>
      <c r="E383" s="237" t="s">
        <v>1</v>
      </c>
      <c r="F383" s="238" t="s">
        <v>349</v>
      </c>
      <c r="G383" s="236"/>
      <c r="H383" s="239">
        <v>16.3</v>
      </c>
      <c r="I383" s="240"/>
      <c r="J383" s="236"/>
      <c r="K383" s="236"/>
      <c r="L383" s="241"/>
      <c r="M383" s="242"/>
      <c r="N383" s="243"/>
      <c r="O383" s="243"/>
      <c r="P383" s="243"/>
      <c r="Q383" s="243"/>
      <c r="R383" s="243"/>
      <c r="S383" s="243"/>
      <c r="T383" s="244"/>
      <c r="AT383" s="245" t="s">
        <v>254</v>
      </c>
      <c r="AU383" s="245" t="s">
        <v>88</v>
      </c>
      <c r="AV383" s="14" t="s">
        <v>146</v>
      </c>
      <c r="AW383" s="14" t="s">
        <v>35</v>
      </c>
      <c r="AX383" s="14" t="s">
        <v>86</v>
      </c>
      <c r="AY383" s="245" t="s">
        <v>139</v>
      </c>
    </row>
    <row r="384" spans="1:65" s="2" customFormat="1" ht="16.5" customHeight="1">
      <c r="A384" s="35"/>
      <c r="B384" s="36"/>
      <c r="C384" s="201" t="s">
        <v>1061</v>
      </c>
      <c r="D384" s="201" t="s">
        <v>142</v>
      </c>
      <c r="E384" s="202" t="s">
        <v>754</v>
      </c>
      <c r="F384" s="203" t="s">
        <v>755</v>
      </c>
      <c r="G384" s="204" t="s">
        <v>145</v>
      </c>
      <c r="H384" s="205">
        <v>1</v>
      </c>
      <c r="I384" s="206"/>
      <c r="J384" s="207">
        <f>ROUND(I384*H384,2)</f>
        <v>0</v>
      </c>
      <c r="K384" s="203" t="s">
        <v>1</v>
      </c>
      <c r="L384" s="40"/>
      <c r="M384" s="208" t="s">
        <v>1</v>
      </c>
      <c r="N384" s="209" t="s">
        <v>44</v>
      </c>
      <c r="O384" s="72"/>
      <c r="P384" s="210">
        <f>O384*H384</f>
        <v>0</v>
      </c>
      <c r="Q384" s="210">
        <v>0</v>
      </c>
      <c r="R384" s="210">
        <f>Q384*H384</f>
        <v>0</v>
      </c>
      <c r="S384" s="210">
        <v>0</v>
      </c>
      <c r="T384" s="211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212" t="s">
        <v>146</v>
      </c>
      <c r="AT384" s="212" t="s">
        <v>142</v>
      </c>
      <c r="AU384" s="212" t="s">
        <v>88</v>
      </c>
      <c r="AY384" s="17" t="s">
        <v>139</v>
      </c>
      <c r="BE384" s="213">
        <f>IF(N384="základní",J384,0)</f>
        <v>0</v>
      </c>
      <c r="BF384" s="213">
        <f>IF(N384="snížená",J384,0)</f>
        <v>0</v>
      </c>
      <c r="BG384" s="213">
        <f>IF(N384="zákl. přenesená",J384,0)</f>
        <v>0</v>
      </c>
      <c r="BH384" s="213">
        <f>IF(N384="sníž. přenesená",J384,0)</f>
        <v>0</v>
      </c>
      <c r="BI384" s="213">
        <f>IF(N384="nulová",J384,0)</f>
        <v>0</v>
      </c>
      <c r="BJ384" s="17" t="s">
        <v>86</v>
      </c>
      <c r="BK384" s="213">
        <f>ROUND(I384*H384,2)</f>
        <v>0</v>
      </c>
      <c r="BL384" s="17" t="s">
        <v>146</v>
      </c>
      <c r="BM384" s="212" t="s">
        <v>1062</v>
      </c>
    </row>
    <row r="385" spans="1:65" s="2" customFormat="1" ht="16.5" customHeight="1">
      <c r="A385" s="35"/>
      <c r="B385" s="36"/>
      <c r="C385" s="201" t="s">
        <v>1063</v>
      </c>
      <c r="D385" s="201" t="s">
        <v>142</v>
      </c>
      <c r="E385" s="202" t="s">
        <v>758</v>
      </c>
      <c r="F385" s="203" t="s">
        <v>759</v>
      </c>
      <c r="G385" s="204" t="s">
        <v>199</v>
      </c>
      <c r="H385" s="205">
        <v>493.75</v>
      </c>
      <c r="I385" s="206"/>
      <c r="J385" s="207">
        <f>ROUND(I385*H385,2)</f>
        <v>0</v>
      </c>
      <c r="K385" s="203" t="s">
        <v>1</v>
      </c>
      <c r="L385" s="40"/>
      <c r="M385" s="208" t="s">
        <v>1</v>
      </c>
      <c r="N385" s="209" t="s">
        <v>44</v>
      </c>
      <c r="O385" s="72"/>
      <c r="P385" s="210">
        <f>O385*H385</f>
        <v>0</v>
      </c>
      <c r="Q385" s="210">
        <v>0</v>
      </c>
      <c r="R385" s="210">
        <f>Q385*H385</f>
        <v>0</v>
      </c>
      <c r="S385" s="210">
        <v>0</v>
      </c>
      <c r="T385" s="211">
        <f>S385*H385</f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212" t="s">
        <v>146</v>
      </c>
      <c r="AT385" s="212" t="s">
        <v>142</v>
      </c>
      <c r="AU385" s="212" t="s">
        <v>88</v>
      </c>
      <c r="AY385" s="17" t="s">
        <v>139</v>
      </c>
      <c r="BE385" s="213">
        <f>IF(N385="základní",J385,0)</f>
        <v>0</v>
      </c>
      <c r="BF385" s="213">
        <f>IF(N385="snížená",J385,0)</f>
        <v>0</v>
      </c>
      <c r="BG385" s="213">
        <f>IF(N385="zákl. přenesená",J385,0)</f>
        <v>0</v>
      </c>
      <c r="BH385" s="213">
        <f>IF(N385="sníž. přenesená",J385,0)</f>
        <v>0</v>
      </c>
      <c r="BI385" s="213">
        <f>IF(N385="nulová",J385,0)</f>
        <v>0</v>
      </c>
      <c r="BJ385" s="17" t="s">
        <v>86</v>
      </c>
      <c r="BK385" s="213">
        <f>ROUND(I385*H385,2)</f>
        <v>0</v>
      </c>
      <c r="BL385" s="17" t="s">
        <v>146</v>
      </c>
      <c r="BM385" s="212" t="s">
        <v>1064</v>
      </c>
    </row>
    <row r="386" spans="1:65" s="13" customFormat="1" ht="11.25">
      <c r="B386" s="218"/>
      <c r="C386" s="219"/>
      <c r="D386" s="214" t="s">
        <v>254</v>
      </c>
      <c r="E386" s="220" t="s">
        <v>1</v>
      </c>
      <c r="F386" s="221" t="s">
        <v>1065</v>
      </c>
      <c r="G386" s="219"/>
      <c r="H386" s="222">
        <v>493.75</v>
      </c>
      <c r="I386" s="223"/>
      <c r="J386" s="219"/>
      <c r="K386" s="219"/>
      <c r="L386" s="224"/>
      <c r="M386" s="225"/>
      <c r="N386" s="226"/>
      <c r="O386" s="226"/>
      <c r="P386" s="226"/>
      <c r="Q386" s="226"/>
      <c r="R386" s="226"/>
      <c r="S386" s="226"/>
      <c r="T386" s="227"/>
      <c r="AT386" s="228" t="s">
        <v>254</v>
      </c>
      <c r="AU386" s="228" t="s">
        <v>88</v>
      </c>
      <c r="AV386" s="13" t="s">
        <v>88</v>
      </c>
      <c r="AW386" s="13" t="s">
        <v>35</v>
      </c>
      <c r="AX386" s="13" t="s">
        <v>86</v>
      </c>
      <c r="AY386" s="228" t="s">
        <v>139</v>
      </c>
    </row>
    <row r="387" spans="1:65" s="12" customFormat="1" ht="22.9" customHeight="1">
      <c r="B387" s="185"/>
      <c r="C387" s="186"/>
      <c r="D387" s="187" t="s">
        <v>78</v>
      </c>
      <c r="E387" s="199" t="s">
        <v>762</v>
      </c>
      <c r="F387" s="199" t="s">
        <v>763</v>
      </c>
      <c r="G387" s="186"/>
      <c r="H387" s="186"/>
      <c r="I387" s="189"/>
      <c r="J387" s="200">
        <f>BK387</f>
        <v>0</v>
      </c>
      <c r="K387" s="186"/>
      <c r="L387" s="191"/>
      <c r="M387" s="192"/>
      <c r="N387" s="193"/>
      <c r="O387" s="193"/>
      <c r="P387" s="194">
        <f>SUM(P388:P389)</f>
        <v>0</v>
      </c>
      <c r="Q387" s="193"/>
      <c r="R387" s="194">
        <f>SUM(R388:R389)</f>
        <v>0</v>
      </c>
      <c r="S387" s="193"/>
      <c r="T387" s="195">
        <f>SUM(T388:T389)</f>
        <v>0</v>
      </c>
      <c r="AR387" s="196" t="s">
        <v>86</v>
      </c>
      <c r="AT387" s="197" t="s">
        <v>78</v>
      </c>
      <c r="AU387" s="197" t="s">
        <v>86</v>
      </c>
      <c r="AY387" s="196" t="s">
        <v>139</v>
      </c>
      <c r="BK387" s="198">
        <f>SUM(BK388:BK389)</f>
        <v>0</v>
      </c>
    </row>
    <row r="388" spans="1:65" s="2" customFormat="1" ht="21.75" customHeight="1">
      <c r="A388" s="35"/>
      <c r="B388" s="36"/>
      <c r="C388" s="201" t="s">
        <v>1066</v>
      </c>
      <c r="D388" s="201" t="s">
        <v>142</v>
      </c>
      <c r="E388" s="202" t="s">
        <v>765</v>
      </c>
      <c r="F388" s="203" t="s">
        <v>766</v>
      </c>
      <c r="G388" s="204" t="s">
        <v>413</v>
      </c>
      <c r="H388" s="205">
        <v>8320.17</v>
      </c>
      <c r="I388" s="206"/>
      <c r="J388" s="207">
        <f>ROUND(I388*H388,2)</f>
        <v>0</v>
      </c>
      <c r="K388" s="203" t="s">
        <v>1</v>
      </c>
      <c r="L388" s="40"/>
      <c r="M388" s="208" t="s">
        <v>1</v>
      </c>
      <c r="N388" s="209" t="s">
        <v>44</v>
      </c>
      <c r="O388" s="72"/>
      <c r="P388" s="210">
        <f>O388*H388</f>
        <v>0</v>
      </c>
      <c r="Q388" s="210">
        <v>0</v>
      </c>
      <c r="R388" s="210">
        <f>Q388*H388</f>
        <v>0</v>
      </c>
      <c r="S388" s="210">
        <v>0</v>
      </c>
      <c r="T388" s="211">
        <f>S388*H388</f>
        <v>0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212" t="s">
        <v>146</v>
      </c>
      <c r="AT388" s="212" t="s">
        <v>142</v>
      </c>
      <c r="AU388" s="212" t="s">
        <v>88</v>
      </c>
      <c r="AY388" s="17" t="s">
        <v>139</v>
      </c>
      <c r="BE388" s="213">
        <f>IF(N388="základní",J388,0)</f>
        <v>0</v>
      </c>
      <c r="BF388" s="213">
        <f>IF(N388="snížená",J388,0)</f>
        <v>0</v>
      </c>
      <c r="BG388" s="213">
        <f>IF(N388="zákl. přenesená",J388,0)</f>
        <v>0</v>
      </c>
      <c r="BH388" s="213">
        <f>IF(N388="sníž. přenesená",J388,0)</f>
        <v>0</v>
      </c>
      <c r="BI388" s="213">
        <f>IF(N388="nulová",J388,0)</f>
        <v>0</v>
      </c>
      <c r="BJ388" s="17" t="s">
        <v>86</v>
      </c>
      <c r="BK388" s="213">
        <f>ROUND(I388*H388,2)</f>
        <v>0</v>
      </c>
      <c r="BL388" s="17" t="s">
        <v>146</v>
      </c>
      <c r="BM388" s="212" t="s">
        <v>1067</v>
      </c>
    </row>
    <row r="389" spans="1:65" s="2" customFormat="1" ht="19.5">
      <c r="A389" s="35"/>
      <c r="B389" s="36"/>
      <c r="C389" s="37"/>
      <c r="D389" s="214" t="s">
        <v>148</v>
      </c>
      <c r="E389" s="37"/>
      <c r="F389" s="215" t="s">
        <v>768</v>
      </c>
      <c r="G389" s="37"/>
      <c r="H389" s="37"/>
      <c r="I389" s="169"/>
      <c r="J389" s="37"/>
      <c r="K389" s="37"/>
      <c r="L389" s="40"/>
      <c r="M389" s="216"/>
      <c r="N389" s="217"/>
      <c r="O389" s="72"/>
      <c r="P389" s="72"/>
      <c r="Q389" s="72"/>
      <c r="R389" s="72"/>
      <c r="S389" s="72"/>
      <c r="T389" s="73"/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T389" s="17" t="s">
        <v>148</v>
      </c>
      <c r="AU389" s="17" t="s">
        <v>88</v>
      </c>
    </row>
    <row r="390" spans="1:65" s="12" customFormat="1" ht="22.9" customHeight="1">
      <c r="B390" s="185"/>
      <c r="C390" s="186"/>
      <c r="D390" s="187" t="s">
        <v>78</v>
      </c>
      <c r="E390" s="199" t="s">
        <v>769</v>
      </c>
      <c r="F390" s="199" t="s">
        <v>770</v>
      </c>
      <c r="G390" s="186"/>
      <c r="H390" s="186"/>
      <c r="I390" s="189"/>
      <c r="J390" s="200">
        <f>BK390</f>
        <v>0</v>
      </c>
      <c r="K390" s="186"/>
      <c r="L390" s="191"/>
      <c r="M390" s="192"/>
      <c r="N390" s="193"/>
      <c r="O390" s="193"/>
      <c r="P390" s="194">
        <f>P391</f>
        <v>0</v>
      </c>
      <c r="Q390" s="193"/>
      <c r="R390" s="194">
        <f>R391</f>
        <v>0</v>
      </c>
      <c r="S390" s="193"/>
      <c r="T390" s="195">
        <f>T391</f>
        <v>0</v>
      </c>
      <c r="AR390" s="196" t="s">
        <v>86</v>
      </c>
      <c r="AT390" s="197" t="s">
        <v>78</v>
      </c>
      <c r="AU390" s="197" t="s">
        <v>86</v>
      </c>
      <c r="AY390" s="196" t="s">
        <v>139</v>
      </c>
      <c r="BK390" s="198">
        <f>BK391</f>
        <v>0</v>
      </c>
    </row>
    <row r="391" spans="1:65" s="2" customFormat="1" ht="16.5" customHeight="1">
      <c r="A391" s="35"/>
      <c r="B391" s="36"/>
      <c r="C391" s="201" t="s">
        <v>1068</v>
      </c>
      <c r="D391" s="201" t="s">
        <v>142</v>
      </c>
      <c r="E391" s="202" t="s">
        <v>772</v>
      </c>
      <c r="F391" s="203" t="s">
        <v>773</v>
      </c>
      <c r="G391" s="204" t="s">
        <v>413</v>
      </c>
      <c r="H391" s="205">
        <v>14405.545</v>
      </c>
      <c r="I391" s="206"/>
      <c r="J391" s="207">
        <f>ROUND(I391*H391,2)</f>
        <v>0</v>
      </c>
      <c r="K391" s="203" t="s">
        <v>336</v>
      </c>
      <c r="L391" s="40"/>
      <c r="M391" s="208" t="s">
        <v>1</v>
      </c>
      <c r="N391" s="209" t="s">
        <v>44</v>
      </c>
      <c r="O391" s="72"/>
      <c r="P391" s="210">
        <f>O391*H391</f>
        <v>0</v>
      </c>
      <c r="Q391" s="210">
        <v>0</v>
      </c>
      <c r="R391" s="210">
        <f>Q391*H391</f>
        <v>0</v>
      </c>
      <c r="S391" s="210">
        <v>0</v>
      </c>
      <c r="T391" s="211">
        <f>S391*H391</f>
        <v>0</v>
      </c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R391" s="212" t="s">
        <v>146</v>
      </c>
      <c r="AT391" s="212" t="s">
        <v>142</v>
      </c>
      <c r="AU391" s="212" t="s">
        <v>88</v>
      </c>
      <c r="AY391" s="17" t="s">
        <v>139</v>
      </c>
      <c r="BE391" s="213">
        <f>IF(N391="základní",J391,0)</f>
        <v>0</v>
      </c>
      <c r="BF391" s="213">
        <f>IF(N391="snížená",J391,0)</f>
        <v>0</v>
      </c>
      <c r="BG391" s="213">
        <f>IF(N391="zákl. přenesená",J391,0)</f>
        <v>0</v>
      </c>
      <c r="BH391" s="213">
        <f>IF(N391="sníž. přenesená",J391,0)</f>
        <v>0</v>
      </c>
      <c r="BI391" s="213">
        <f>IF(N391="nulová",J391,0)</f>
        <v>0</v>
      </c>
      <c r="BJ391" s="17" t="s">
        <v>86</v>
      </c>
      <c r="BK391" s="213">
        <f>ROUND(I391*H391,2)</f>
        <v>0</v>
      </c>
      <c r="BL391" s="17" t="s">
        <v>146</v>
      </c>
      <c r="BM391" s="212" t="s">
        <v>1069</v>
      </c>
    </row>
    <row r="392" spans="1:65" s="12" customFormat="1" ht="25.9" customHeight="1">
      <c r="B392" s="185"/>
      <c r="C392" s="186"/>
      <c r="D392" s="187" t="s">
        <v>78</v>
      </c>
      <c r="E392" s="188" t="s">
        <v>775</v>
      </c>
      <c r="F392" s="188" t="s">
        <v>776</v>
      </c>
      <c r="G392" s="186"/>
      <c r="H392" s="186"/>
      <c r="I392" s="189"/>
      <c r="J392" s="190">
        <f>BK392</f>
        <v>0</v>
      </c>
      <c r="K392" s="186"/>
      <c r="L392" s="191"/>
      <c r="M392" s="192"/>
      <c r="N392" s="193"/>
      <c r="O392" s="193"/>
      <c r="P392" s="194">
        <f>P393+P398</f>
        <v>0</v>
      </c>
      <c r="Q392" s="193"/>
      <c r="R392" s="194">
        <f>R393+R398</f>
        <v>19.73884</v>
      </c>
      <c r="S392" s="193"/>
      <c r="T392" s="195">
        <f>T393+T398</f>
        <v>0</v>
      </c>
      <c r="AR392" s="196" t="s">
        <v>88</v>
      </c>
      <c r="AT392" s="197" t="s">
        <v>78</v>
      </c>
      <c r="AU392" s="197" t="s">
        <v>79</v>
      </c>
      <c r="AY392" s="196" t="s">
        <v>139</v>
      </c>
      <c r="BK392" s="198">
        <f>BK393+BK398</f>
        <v>0</v>
      </c>
    </row>
    <row r="393" spans="1:65" s="12" customFormat="1" ht="22.9" customHeight="1">
      <c r="B393" s="185"/>
      <c r="C393" s="186"/>
      <c r="D393" s="187" t="s">
        <v>78</v>
      </c>
      <c r="E393" s="199" t="s">
        <v>777</v>
      </c>
      <c r="F393" s="199" t="s">
        <v>778</v>
      </c>
      <c r="G393" s="186"/>
      <c r="H393" s="186"/>
      <c r="I393" s="189"/>
      <c r="J393" s="200">
        <f>BK393</f>
        <v>0</v>
      </c>
      <c r="K393" s="186"/>
      <c r="L393" s="191"/>
      <c r="M393" s="192"/>
      <c r="N393" s="193"/>
      <c r="O393" s="193"/>
      <c r="P393" s="194">
        <f>SUM(P394:P397)</f>
        <v>0</v>
      </c>
      <c r="Q393" s="193"/>
      <c r="R393" s="194">
        <f>SUM(R394:R397)</f>
        <v>19.117560000000001</v>
      </c>
      <c r="S393" s="193"/>
      <c r="T393" s="195">
        <f>SUM(T394:T397)</f>
        <v>0</v>
      </c>
      <c r="AR393" s="196" t="s">
        <v>88</v>
      </c>
      <c r="AT393" s="197" t="s">
        <v>78</v>
      </c>
      <c r="AU393" s="197" t="s">
        <v>86</v>
      </c>
      <c r="AY393" s="196" t="s">
        <v>139</v>
      </c>
      <c r="BK393" s="198">
        <f>SUM(BK394:BK397)</f>
        <v>0</v>
      </c>
    </row>
    <row r="394" spans="1:65" s="2" customFormat="1" ht="16.5" customHeight="1">
      <c r="A394" s="35"/>
      <c r="B394" s="36"/>
      <c r="C394" s="201" t="s">
        <v>1070</v>
      </c>
      <c r="D394" s="201" t="s">
        <v>142</v>
      </c>
      <c r="E394" s="202" t="s">
        <v>780</v>
      </c>
      <c r="F394" s="203" t="s">
        <v>781</v>
      </c>
      <c r="G394" s="204" t="s">
        <v>199</v>
      </c>
      <c r="H394" s="205">
        <v>12414</v>
      </c>
      <c r="I394" s="206"/>
      <c r="J394" s="207">
        <f>ROUND(I394*H394,2)</f>
        <v>0</v>
      </c>
      <c r="K394" s="203" t="s">
        <v>1</v>
      </c>
      <c r="L394" s="40"/>
      <c r="M394" s="208" t="s">
        <v>1</v>
      </c>
      <c r="N394" s="209" t="s">
        <v>44</v>
      </c>
      <c r="O394" s="72"/>
      <c r="P394" s="210">
        <f>O394*H394</f>
        <v>0</v>
      </c>
      <c r="Q394" s="210">
        <v>0</v>
      </c>
      <c r="R394" s="210">
        <f>Q394*H394</f>
        <v>0</v>
      </c>
      <c r="S394" s="210">
        <v>0</v>
      </c>
      <c r="T394" s="211">
        <f>S394*H394</f>
        <v>0</v>
      </c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R394" s="212" t="s">
        <v>215</v>
      </c>
      <c r="AT394" s="212" t="s">
        <v>142</v>
      </c>
      <c r="AU394" s="212" t="s">
        <v>88</v>
      </c>
      <c r="AY394" s="17" t="s">
        <v>139</v>
      </c>
      <c r="BE394" s="213">
        <f>IF(N394="základní",J394,0)</f>
        <v>0</v>
      </c>
      <c r="BF394" s="213">
        <f>IF(N394="snížená",J394,0)</f>
        <v>0</v>
      </c>
      <c r="BG394" s="213">
        <f>IF(N394="zákl. přenesená",J394,0)</f>
        <v>0</v>
      </c>
      <c r="BH394" s="213">
        <f>IF(N394="sníž. přenesená",J394,0)</f>
        <v>0</v>
      </c>
      <c r="BI394" s="213">
        <f>IF(N394="nulová",J394,0)</f>
        <v>0</v>
      </c>
      <c r="BJ394" s="17" t="s">
        <v>86</v>
      </c>
      <c r="BK394" s="213">
        <f>ROUND(I394*H394,2)</f>
        <v>0</v>
      </c>
      <c r="BL394" s="17" t="s">
        <v>215</v>
      </c>
      <c r="BM394" s="212" t="s">
        <v>1071</v>
      </c>
    </row>
    <row r="395" spans="1:65" s="2" customFormat="1" ht="16.5" customHeight="1">
      <c r="A395" s="35"/>
      <c r="B395" s="36"/>
      <c r="C395" s="246" t="s">
        <v>1072</v>
      </c>
      <c r="D395" s="246" t="s">
        <v>381</v>
      </c>
      <c r="E395" s="247" t="s">
        <v>785</v>
      </c>
      <c r="F395" s="248" t="s">
        <v>786</v>
      </c>
      <c r="G395" s="249" t="s">
        <v>199</v>
      </c>
      <c r="H395" s="250">
        <v>13655.4</v>
      </c>
      <c r="I395" s="251"/>
      <c r="J395" s="252">
        <f>ROUND(I395*H395,2)</f>
        <v>0</v>
      </c>
      <c r="K395" s="248" t="s">
        <v>1</v>
      </c>
      <c r="L395" s="253"/>
      <c r="M395" s="254" t="s">
        <v>1</v>
      </c>
      <c r="N395" s="255" t="s">
        <v>44</v>
      </c>
      <c r="O395" s="72"/>
      <c r="P395" s="210">
        <f>O395*H395</f>
        <v>0</v>
      </c>
      <c r="Q395" s="210">
        <v>1.4E-3</v>
      </c>
      <c r="R395" s="210">
        <f>Q395*H395</f>
        <v>19.117560000000001</v>
      </c>
      <c r="S395" s="210">
        <v>0</v>
      </c>
      <c r="T395" s="211">
        <f>S395*H395</f>
        <v>0</v>
      </c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R395" s="212" t="s">
        <v>292</v>
      </c>
      <c r="AT395" s="212" t="s">
        <v>381</v>
      </c>
      <c r="AU395" s="212" t="s">
        <v>88</v>
      </c>
      <c r="AY395" s="17" t="s">
        <v>139</v>
      </c>
      <c r="BE395" s="213">
        <f>IF(N395="základní",J395,0)</f>
        <v>0</v>
      </c>
      <c r="BF395" s="213">
        <f>IF(N395="snížená",J395,0)</f>
        <v>0</v>
      </c>
      <c r="BG395" s="213">
        <f>IF(N395="zákl. přenesená",J395,0)</f>
        <v>0</v>
      </c>
      <c r="BH395" s="213">
        <f>IF(N395="sníž. přenesená",J395,0)</f>
        <v>0</v>
      </c>
      <c r="BI395" s="213">
        <f>IF(N395="nulová",J395,0)</f>
        <v>0</v>
      </c>
      <c r="BJ395" s="17" t="s">
        <v>86</v>
      </c>
      <c r="BK395" s="213">
        <f>ROUND(I395*H395,2)</f>
        <v>0</v>
      </c>
      <c r="BL395" s="17" t="s">
        <v>215</v>
      </c>
      <c r="BM395" s="212" t="s">
        <v>1073</v>
      </c>
    </row>
    <row r="396" spans="1:65" s="2" customFormat="1" ht="19.5">
      <c r="A396" s="35"/>
      <c r="B396" s="36"/>
      <c r="C396" s="37"/>
      <c r="D396" s="214" t="s">
        <v>148</v>
      </c>
      <c r="E396" s="37"/>
      <c r="F396" s="215" t="s">
        <v>783</v>
      </c>
      <c r="G396" s="37"/>
      <c r="H396" s="37"/>
      <c r="I396" s="169"/>
      <c r="J396" s="37"/>
      <c r="K396" s="37"/>
      <c r="L396" s="40"/>
      <c r="M396" s="216"/>
      <c r="N396" s="217"/>
      <c r="O396" s="72"/>
      <c r="P396" s="72"/>
      <c r="Q396" s="72"/>
      <c r="R396" s="72"/>
      <c r="S396" s="72"/>
      <c r="T396" s="73"/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T396" s="17" t="s">
        <v>148</v>
      </c>
      <c r="AU396" s="17" t="s">
        <v>88</v>
      </c>
    </row>
    <row r="397" spans="1:65" s="13" customFormat="1" ht="11.25">
      <c r="B397" s="218"/>
      <c r="C397" s="219"/>
      <c r="D397" s="214" t="s">
        <v>254</v>
      </c>
      <c r="E397" s="219"/>
      <c r="F397" s="221" t="s">
        <v>1074</v>
      </c>
      <c r="G397" s="219"/>
      <c r="H397" s="222">
        <v>13655.4</v>
      </c>
      <c r="I397" s="223"/>
      <c r="J397" s="219"/>
      <c r="K397" s="219"/>
      <c r="L397" s="224"/>
      <c r="M397" s="225"/>
      <c r="N397" s="226"/>
      <c r="O397" s="226"/>
      <c r="P397" s="226"/>
      <c r="Q397" s="226"/>
      <c r="R397" s="226"/>
      <c r="S397" s="226"/>
      <c r="T397" s="227"/>
      <c r="AT397" s="228" t="s">
        <v>254</v>
      </c>
      <c r="AU397" s="228" t="s">
        <v>88</v>
      </c>
      <c r="AV397" s="13" t="s">
        <v>88</v>
      </c>
      <c r="AW397" s="13" t="s">
        <v>4</v>
      </c>
      <c r="AX397" s="13" t="s">
        <v>86</v>
      </c>
      <c r="AY397" s="228" t="s">
        <v>139</v>
      </c>
    </row>
    <row r="398" spans="1:65" s="12" customFormat="1" ht="22.9" customHeight="1">
      <c r="B398" s="185"/>
      <c r="C398" s="186"/>
      <c r="D398" s="187" t="s">
        <v>78</v>
      </c>
      <c r="E398" s="199" t="s">
        <v>789</v>
      </c>
      <c r="F398" s="199" t="s">
        <v>790</v>
      </c>
      <c r="G398" s="186"/>
      <c r="H398" s="186"/>
      <c r="I398" s="189"/>
      <c r="J398" s="200">
        <f>BK398</f>
        <v>0</v>
      </c>
      <c r="K398" s="186"/>
      <c r="L398" s="191"/>
      <c r="M398" s="192"/>
      <c r="N398" s="193"/>
      <c r="O398" s="193"/>
      <c r="P398" s="194">
        <f>SUM(P399:P400)</f>
        <v>0</v>
      </c>
      <c r="Q398" s="193"/>
      <c r="R398" s="194">
        <f>SUM(R399:R400)</f>
        <v>0.62128000000000005</v>
      </c>
      <c r="S398" s="193"/>
      <c r="T398" s="195">
        <f>SUM(T399:T400)</f>
        <v>0</v>
      </c>
      <c r="AR398" s="196" t="s">
        <v>88</v>
      </c>
      <c r="AT398" s="197" t="s">
        <v>78</v>
      </c>
      <c r="AU398" s="197" t="s">
        <v>86</v>
      </c>
      <c r="AY398" s="196" t="s">
        <v>139</v>
      </c>
      <c r="BK398" s="198">
        <f>SUM(BK399:BK400)</f>
        <v>0</v>
      </c>
    </row>
    <row r="399" spans="1:65" s="2" customFormat="1" ht="16.5" customHeight="1">
      <c r="A399" s="35"/>
      <c r="B399" s="36"/>
      <c r="C399" s="201" t="s">
        <v>1075</v>
      </c>
      <c r="D399" s="201" t="s">
        <v>142</v>
      </c>
      <c r="E399" s="202" t="s">
        <v>1076</v>
      </c>
      <c r="F399" s="203" t="s">
        <v>1077</v>
      </c>
      <c r="G399" s="204" t="s">
        <v>468</v>
      </c>
      <c r="H399" s="205">
        <v>17.600000000000001</v>
      </c>
      <c r="I399" s="206"/>
      <c r="J399" s="207">
        <f>ROUND(I399*H399,2)</f>
        <v>0</v>
      </c>
      <c r="K399" s="203" t="s">
        <v>1</v>
      </c>
      <c r="L399" s="40"/>
      <c r="M399" s="208" t="s">
        <v>1</v>
      </c>
      <c r="N399" s="209" t="s">
        <v>44</v>
      </c>
      <c r="O399" s="72"/>
      <c r="P399" s="210">
        <f>O399*H399</f>
        <v>0</v>
      </c>
      <c r="Q399" s="210">
        <v>3.5299999999999998E-2</v>
      </c>
      <c r="R399" s="210">
        <f>Q399*H399</f>
        <v>0.62128000000000005</v>
      </c>
      <c r="S399" s="210">
        <v>0</v>
      </c>
      <c r="T399" s="211">
        <f>S399*H399</f>
        <v>0</v>
      </c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R399" s="212" t="s">
        <v>215</v>
      </c>
      <c r="AT399" s="212" t="s">
        <v>142</v>
      </c>
      <c r="AU399" s="212" t="s">
        <v>88</v>
      </c>
      <c r="AY399" s="17" t="s">
        <v>139</v>
      </c>
      <c r="BE399" s="213">
        <f>IF(N399="základní",J399,0)</f>
        <v>0</v>
      </c>
      <c r="BF399" s="213">
        <f>IF(N399="snížená",J399,0)</f>
        <v>0</v>
      </c>
      <c r="BG399" s="213">
        <f>IF(N399="zákl. přenesená",J399,0)</f>
        <v>0</v>
      </c>
      <c r="BH399" s="213">
        <f>IF(N399="sníž. přenesená",J399,0)</f>
        <v>0</v>
      </c>
      <c r="BI399" s="213">
        <f>IF(N399="nulová",J399,0)</f>
        <v>0</v>
      </c>
      <c r="BJ399" s="17" t="s">
        <v>86</v>
      </c>
      <c r="BK399" s="213">
        <f>ROUND(I399*H399,2)</f>
        <v>0</v>
      </c>
      <c r="BL399" s="17" t="s">
        <v>215</v>
      </c>
      <c r="BM399" s="212" t="s">
        <v>1078</v>
      </c>
    </row>
    <row r="400" spans="1:65" s="13" customFormat="1" ht="11.25">
      <c r="B400" s="218"/>
      <c r="C400" s="219"/>
      <c r="D400" s="214" t="s">
        <v>254</v>
      </c>
      <c r="E400" s="220" t="s">
        <v>1</v>
      </c>
      <c r="F400" s="221" t="s">
        <v>1079</v>
      </c>
      <c r="G400" s="219"/>
      <c r="H400" s="222">
        <v>17.600000000000001</v>
      </c>
      <c r="I400" s="223"/>
      <c r="J400" s="219"/>
      <c r="K400" s="219"/>
      <c r="L400" s="224"/>
      <c r="M400" s="225"/>
      <c r="N400" s="226"/>
      <c r="O400" s="226"/>
      <c r="P400" s="226"/>
      <c r="Q400" s="226"/>
      <c r="R400" s="226"/>
      <c r="S400" s="226"/>
      <c r="T400" s="227"/>
      <c r="AT400" s="228" t="s">
        <v>254</v>
      </c>
      <c r="AU400" s="228" t="s">
        <v>88</v>
      </c>
      <c r="AV400" s="13" t="s">
        <v>88</v>
      </c>
      <c r="AW400" s="13" t="s">
        <v>35</v>
      </c>
      <c r="AX400" s="13" t="s">
        <v>86</v>
      </c>
      <c r="AY400" s="228" t="s">
        <v>139</v>
      </c>
    </row>
    <row r="401" spans="1:65" s="12" customFormat="1" ht="25.9" customHeight="1">
      <c r="B401" s="185"/>
      <c r="C401" s="186"/>
      <c r="D401" s="187" t="s">
        <v>78</v>
      </c>
      <c r="E401" s="188" t="s">
        <v>84</v>
      </c>
      <c r="F401" s="188" t="s">
        <v>1080</v>
      </c>
      <c r="G401" s="186"/>
      <c r="H401" s="186"/>
      <c r="I401" s="189"/>
      <c r="J401" s="190">
        <f>BK401</f>
        <v>0</v>
      </c>
      <c r="K401" s="186"/>
      <c r="L401" s="191"/>
      <c r="M401" s="192"/>
      <c r="N401" s="193"/>
      <c r="O401" s="193"/>
      <c r="P401" s="194">
        <f>SUM(P402:P405)</f>
        <v>0</v>
      </c>
      <c r="Q401" s="193"/>
      <c r="R401" s="194">
        <f>SUM(R402:R405)</f>
        <v>0</v>
      </c>
      <c r="S401" s="193"/>
      <c r="T401" s="195">
        <f>SUM(T402:T405)</f>
        <v>0</v>
      </c>
      <c r="AR401" s="196" t="s">
        <v>146</v>
      </c>
      <c r="AT401" s="197" t="s">
        <v>78</v>
      </c>
      <c r="AU401" s="197" t="s">
        <v>79</v>
      </c>
      <c r="AY401" s="196" t="s">
        <v>139</v>
      </c>
      <c r="BK401" s="198">
        <f>SUM(BK402:BK405)</f>
        <v>0</v>
      </c>
    </row>
    <row r="402" spans="1:65" s="2" customFormat="1" ht="16.5" customHeight="1">
      <c r="A402" s="35"/>
      <c r="B402" s="36"/>
      <c r="C402" s="201" t="s">
        <v>1081</v>
      </c>
      <c r="D402" s="201" t="s">
        <v>142</v>
      </c>
      <c r="E402" s="202" t="s">
        <v>1082</v>
      </c>
      <c r="F402" s="203" t="s">
        <v>1083</v>
      </c>
      <c r="G402" s="204" t="s">
        <v>145</v>
      </c>
      <c r="H402" s="205">
        <v>1</v>
      </c>
      <c r="I402" s="206"/>
      <c r="J402" s="207">
        <f>ROUND(I402*H402,2)</f>
        <v>0</v>
      </c>
      <c r="K402" s="203" t="s">
        <v>1</v>
      </c>
      <c r="L402" s="40"/>
      <c r="M402" s="208" t="s">
        <v>1</v>
      </c>
      <c r="N402" s="209" t="s">
        <v>44</v>
      </c>
      <c r="O402" s="72"/>
      <c r="P402" s="210">
        <f>O402*H402</f>
        <v>0</v>
      </c>
      <c r="Q402" s="210">
        <v>0</v>
      </c>
      <c r="R402" s="210">
        <f>Q402*H402</f>
        <v>0</v>
      </c>
      <c r="S402" s="210">
        <v>0</v>
      </c>
      <c r="T402" s="211">
        <f>S402*H402</f>
        <v>0</v>
      </c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R402" s="212" t="s">
        <v>174</v>
      </c>
      <c r="AT402" s="212" t="s">
        <v>142</v>
      </c>
      <c r="AU402" s="212" t="s">
        <v>86</v>
      </c>
      <c r="AY402" s="17" t="s">
        <v>139</v>
      </c>
      <c r="BE402" s="213">
        <f>IF(N402="základní",J402,0)</f>
        <v>0</v>
      </c>
      <c r="BF402" s="213">
        <f>IF(N402="snížená",J402,0)</f>
        <v>0</v>
      </c>
      <c r="BG402" s="213">
        <f>IF(N402="zákl. přenesená",J402,0)</f>
        <v>0</v>
      </c>
      <c r="BH402" s="213">
        <f>IF(N402="sníž. přenesená",J402,0)</f>
        <v>0</v>
      </c>
      <c r="BI402" s="213">
        <f>IF(N402="nulová",J402,0)</f>
        <v>0</v>
      </c>
      <c r="BJ402" s="17" t="s">
        <v>86</v>
      </c>
      <c r="BK402" s="213">
        <f>ROUND(I402*H402,2)</f>
        <v>0</v>
      </c>
      <c r="BL402" s="17" t="s">
        <v>174</v>
      </c>
      <c r="BM402" s="212" t="s">
        <v>1084</v>
      </c>
    </row>
    <row r="403" spans="1:65" s="2" customFormat="1" ht="19.5">
      <c r="A403" s="35"/>
      <c r="B403" s="36"/>
      <c r="C403" s="37"/>
      <c r="D403" s="214" t="s">
        <v>148</v>
      </c>
      <c r="E403" s="37"/>
      <c r="F403" s="215" t="s">
        <v>1085</v>
      </c>
      <c r="G403" s="37"/>
      <c r="H403" s="37"/>
      <c r="I403" s="169"/>
      <c r="J403" s="37"/>
      <c r="K403" s="37"/>
      <c r="L403" s="40"/>
      <c r="M403" s="216"/>
      <c r="N403" s="217"/>
      <c r="O403" s="72"/>
      <c r="P403" s="72"/>
      <c r="Q403" s="72"/>
      <c r="R403" s="72"/>
      <c r="S403" s="72"/>
      <c r="T403" s="73"/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T403" s="17" t="s">
        <v>148</v>
      </c>
      <c r="AU403" s="17" t="s">
        <v>86</v>
      </c>
    </row>
    <row r="404" spans="1:65" s="2" customFormat="1" ht="16.5" customHeight="1">
      <c r="A404" s="35"/>
      <c r="B404" s="36"/>
      <c r="C404" s="201" t="s">
        <v>1086</v>
      </c>
      <c r="D404" s="201" t="s">
        <v>142</v>
      </c>
      <c r="E404" s="202" t="s">
        <v>1087</v>
      </c>
      <c r="F404" s="203" t="s">
        <v>1088</v>
      </c>
      <c r="G404" s="204" t="s">
        <v>145</v>
      </c>
      <c r="H404" s="205">
        <v>1</v>
      </c>
      <c r="I404" s="206"/>
      <c r="J404" s="207">
        <f>ROUND(I404*H404,2)</f>
        <v>0</v>
      </c>
      <c r="K404" s="203" t="s">
        <v>1</v>
      </c>
      <c r="L404" s="40"/>
      <c r="M404" s="208" t="s">
        <v>1</v>
      </c>
      <c r="N404" s="209" t="s">
        <v>44</v>
      </c>
      <c r="O404" s="72"/>
      <c r="P404" s="210">
        <f>O404*H404</f>
        <v>0</v>
      </c>
      <c r="Q404" s="210">
        <v>0</v>
      </c>
      <c r="R404" s="210">
        <f>Q404*H404</f>
        <v>0</v>
      </c>
      <c r="S404" s="210">
        <v>0</v>
      </c>
      <c r="T404" s="211">
        <f>S404*H404</f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212" t="s">
        <v>174</v>
      </c>
      <c r="AT404" s="212" t="s">
        <v>142</v>
      </c>
      <c r="AU404" s="212" t="s">
        <v>86</v>
      </c>
      <c r="AY404" s="17" t="s">
        <v>139</v>
      </c>
      <c r="BE404" s="213">
        <f>IF(N404="základní",J404,0)</f>
        <v>0</v>
      </c>
      <c r="BF404" s="213">
        <f>IF(N404="snížená",J404,0)</f>
        <v>0</v>
      </c>
      <c r="BG404" s="213">
        <f>IF(N404="zákl. přenesená",J404,0)</f>
        <v>0</v>
      </c>
      <c r="BH404" s="213">
        <f>IF(N404="sníž. přenesená",J404,0)</f>
        <v>0</v>
      </c>
      <c r="BI404" s="213">
        <f>IF(N404="nulová",J404,0)</f>
        <v>0</v>
      </c>
      <c r="BJ404" s="17" t="s">
        <v>86</v>
      </c>
      <c r="BK404" s="213">
        <f>ROUND(I404*H404,2)</f>
        <v>0</v>
      </c>
      <c r="BL404" s="17" t="s">
        <v>174</v>
      </c>
      <c r="BM404" s="212" t="s">
        <v>1089</v>
      </c>
    </row>
    <row r="405" spans="1:65" s="2" customFormat="1" ht="19.5">
      <c r="A405" s="35"/>
      <c r="B405" s="36"/>
      <c r="C405" s="37"/>
      <c r="D405" s="214" t="s">
        <v>148</v>
      </c>
      <c r="E405" s="37"/>
      <c r="F405" s="215" t="s">
        <v>1090</v>
      </c>
      <c r="G405" s="37"/>
      <c r="H405" s="37"/>
      <c r="I405" s="169"/>
      <c r="J405" s="37"/>
      <c r="K405" s="37"/>
      <c r="L405" s="40"/>
      <c r="M405" s="267"/>
      <c r="N405" s="268"/>
      <c r="O405" s="231"/>
      <c r="P405" s="231"/>
      <c r="Q405" s="231"/>
      <c r="R405" s="231"/>
      <c r="S405" s="231"/>
      <c r="T405" s="269"/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T405" s="17" t="s">
        <v>148</v>
      </c>
      <c r="AU405" s="17" t="s">
        <v>86</v>
      </c>
    </row>
    <row r="406" spans="1:65" s="2" customFormat="1" ht="6.95" customHeight="1">
      <c r="A406" s="35"/>
      <c r="B406" s="55"/>
      <c r="C406" s="56"/>
      <c r="D406" s="56"/>
      <c r="E406" s="56"/>
      <c r="F406" s="56"/>
      <c r="G406" s="56"/>
      <c r="H406" s="56"/>
      <c r="I406" s="56"/>
      <c r="J406" s="56"/>
      <c r="K406" s="56"/>
      <c r="L406" s="40"/>
      <c r="M406" s="35"/>
      <c r="O406" s="35"/>
      <c r="P406" s="35"/>
      <c r="Q406" s="35"/>
      <c r="R406" s="35"/>
      <c r="S406" s="35"/>
      <c r="T406" s="35"/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</row>
  </sheetData>
  <sheetProtection algorithmName="SHA-512" hashValue="Ivl3ckGBDxkH+SX04tF3CqsdqfXmhVeUNgMrTQSi8HmikbAS03/4O+xwqHKZKT3TYlOZ/bFDGmthQmr4f/NUHg==" saltValue="23oYnVN1R6vVXWFvB5Y59iYz65+NHex1Ohbwbz0YRZSayKzIpblFWnP+8oSULMlIrporHfEu0xJkDT/X8q5hgA==" spinCount="100000" sheet="1" objects="1" scenarios="1" formatColumns="0" formatRows="0" autoFilter="0"/>
  <autoFilter ref="C139:K405" xr:uid="{00000000-0009-0000-0000-000003000000}"/>
  <mergeCells count="14">
    <mergeCell ref="D118:F118"/>
    <mergeCell ref="E130:H130"/>
    <mergeCell ref="E132:H132"/>
    <mergeCell ref="L2:V2"/>
    <mergeCell ref="E87:H87"/>
    <mergeCell ref="D114:F114"/>
    <mergeCell ref="D115:F115"/>
    <mergeCell ref="D116:F116"/>
    <mergeCell ref="D117:F117"/>
    <mergeCell ref="E7:H7"/>
    <mergeCell ref="E9:H9"/>
    <mergeCell ref="E18:H18"/>
    <mergeCell ref="E27:H27"/>
    <mergeCell ref="E85:H85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79" fitToHeight="100" orientation="landscape" blackAndWhite="1" r:id="rId1"/>
  <headerFooter>
    <oddFooter>&amp;CStrana &amp;P z &amp;N&amp;R&amp;A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28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24"/>
      <c r="M2" s="324"/>
      <c r="N2" s="324"/>
      <c r="O2" s="324"/>
      <c r="P2" s="324"/>
      <c r="Q2" s="324"/>
      <c r="R2" s="324"/>
      <c r="S2" s="324"/>
      <c r="T2" s="324"/>
      <c r="U2" s="324"/>
      <c r="V2" s="324"/>
      <c r="AT2" s="17" t="s">
        <v>98</v>
      </c>
      <c r="AZ2" s="234" t="s">
        <v>1091</v>
      </c>
      <c r="BA2" s="234" t="s">
        <v>1092</v>
      </c>
      <c r="BB2" s="234" t="s">
        <v>1</v>
      </c>
      <c r="BC2" s="234" t="s">
        <v>1093</v>
      </c>
      <c r="BD2" s="234" t="s">
        <v>88</v>
      </c>
    </row>
    <row r="3" spans="1:5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88</v>
      </c>
    </row>
    <row r="4" spans="1:56" s="1" customFormat="1" ht="24.95" customHeight="1">
      <c r="B4" s="20"/>
      <c r="D4" s="111" t="s">
        <v>99</v>
      </c>
      <c r="L4" s="20"/>
      <c r="M4" s="112" t="s">
        <v>10</v>
      </c>
      <c r="AT4" s="17" t="s">
        <v>4</v>
      </c>
    </row>
    <row r="5" spans="1:56" s="1" customFormat="1" ht="6.95" customHeight="1">
      <c r="B5" s="20"/>
      <c r="L5" s="20"/>
    </row>
    <row r="6" spans="1:56" s="1" customFormat="1" ht="12" customHeight="1">
      <c r="B6" s="20"/>
      <c r="D6" s="113" t="s">
        <v>16</v>
      </c>
      <c r="L6" s="20"/>
    </row>
    <row r="7" spans="1:56" s="1" customFormat="1" ht="16.5" customHeight="1">
      <c r="B7" s="20"/>
      <c r="E7" s="325" t="str">
        <f>'Rekapitulace stavby'!K6</f>
        <v>Přivaděč Vyšní Lhoty - Žermanice, 2. Etapa km 1,881 - 3,633</v>
      </c>
      <c r="F7" s="326"/>
      <c r="G7" s="326"/>
      <c r="H7" s="326"/>
      <c r="L7" s="20"/>
    </row>
    <row r="8" spans="1:56" s="2" customFormat="1" ht="12" customHeight="1">
      <c r="A8" s="35"/>
      <c r="B8" s="40"/>
      <c r="C8" s="35"/>
      <c r="D8" s="113" t="s">
        <v>100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56" s="2" customFormat="1" ht="16.5" customHeight="1">
      <c r="A9" s="35"/>
      <c r="B9" s="40"/>
      <c r="C9" s="35"/>
      <c r="D9" s="35"/>
      <c r="E9" s="327" t="s">
        <v>1094</v>
      </c>
      <c r="F9" s="328"/>
      <c r="G9" s="328"/>
      <c r="H9" s="328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5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56" s="2" customFormat="1" ht="12" customHeight="1">
      <c r="A11" s="35"/>
      <c r="B11" s="40"/>
      <c r="C11" s="35"/>
      <c r="D11" s="113" t="s">
        <v>18</v>
      </c>
      <c r="E11" s="35"/>
      <c r="F11" s="114" t="s">
        <v>19</v>
      </c>
      <c r="G11" s="35"/>
      <c r="H11" s="35"/>
      <c r="I11" s="113" t="s">
        <v>20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56" s="2" customFormat="1" ht="12" customHeight="1">
      <c r="A12" s="35"/>
      <c r="B12" s="40"/>
      <c r="C12" s="35"/>
      <c r="D12" s="113" t="s">
        <v>21</v>
      </c>
      <c r="E12" s="35"/>
      <c r="F12" s="114" t="s">
        <v>22</v>
      </c>
      <c r="G12" s="35"/>
      <c r="H12" s="35"/>
      <c r="I12" s="113" t="s">
        <v>23</v>
      </c>
      <c r="J12" s="115" t="str">
        <f>'Rekapitulace stavby'!AN8</f>
        <v>16. 3. 2022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5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56" s="2" customFormat="1" ht="12" customHeight="1">
      <c r="A14" s="35"/>
      <c r="B14" s="40"/>
      <c r="C14" s="35"/>
      <c r="D14" s="113" t="s">
        <v>27</v>
      </c>
      <c r="E14" s="35"/>
      <c r="F14" s="35"/>
      <c r="G14" s="35"/>
      <c r="H14" s="35"/>
      <c r="I14" s="113" t="s">
        <v>28</v>
      </c>
      <c r="J14" s="11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56" s="2" customFormat="1" ht="18" customHeight="1">
      <c r="A15" s="35"/>
      <c r="B15" s="40"/>
      <c r="C15" s="35"/>
      <c r="D15" s="35"/>
      <c r="E15" s="114" t="s">
        <v>29</v>
      </c>
      <c r="F15" s="35"/>
      <c r="G15" s="35"/>
      <c r="H15" s="35"/>
      <c r="I15" s="113" t="s">
        <v>30</v>
      </c>
      <c r="J15" s="11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5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31</v>
      </c>
      <c r="E17" s="35"/>
      <c r="F17" s="35"/>
      <c r="G17" s="35"/>
      <c r="H17" s="35"/>
      <c r="I17" s="113" t="s">
        <v>28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29" t="str">
        <f>'Rekapitulace stavby'!E14</f>
        <v>Vyplň údaj</v>
      </c>
      <c r="F18" s="330"/>
      <c r="G18" s="330"/>
      <c r="H18" s="330"/>
      <c r="I18" s="113" t="s">
        <v>30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33</v>
      </c>
      <c r="E20" s="35"/>
      <c r="F20" s="35"/>
      <c r="G20" s="35"/>
      <c r="H20" s="35"/>
      <c r="I20" s="113" t="s">
        <v>28</v>
      </c>
      <c r="J20" s="11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34</v>
      </c>
      <c r="F21" s="35"/>
      <c r="G21" s="35"/>
      <c r="H21" s="35"/>
      <c r="I21" s="113" t="s">
        <v>30</v>
      </c>
      <c r="J21" s="11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36</v>
      </c>
      <c r="E23" s="35"/>
      <c r="F23" s="35"/>
      <c r="G23" s="35"/>
      <c r="H23" s="35"/>
      <c r="I23" s="113" t="s">
        <v>28</v>
      </c>
      <c r="J23" s="11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37</v>
      </c>
      <c r="F24" s="35"/>
      <c r="G24" s="35"/>
      <c r="H24" s="35"/>
      <c r="I24" s="113" t="s">
        <v>30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38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31" t="s">
        <v>1</v>
      </c>
      <c r="F27" s="331"/>
      <c r="G27" s="331"/>
      <c r="H27" s="331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4.45" customHeight="1">
      <c r="A30" s="35"/>
      <c r="B30" s="40"/>
      <c r="C30" s="35"/>
      <c r="D30" s="114" t="s">
        <v>102</v>
      </c>
      <c r="E30" s="35"/>
      <c r="F30" s="35"/>
      <c r="G30" s="35"/>
      <c r="H30" s="35"/>
      <c r="I30" s="35"/>
      <c r="J30" s="120">
        <f>J96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14.45" customHeight="1">
      <c r="A31" s="35"/>
      <c r="B31" s="40"/>
      <c r="C31" s="35"/>
      <c r="D31" s="121" t="s">
        <v>85</v>
      </c>
      <c r="E31" s="35"/>
      <c r="F31" s="35"/>
      <c r="G31" s="35"/>
      <c r="H31" s="35"/>
      <c r="I31" s="35"/>
      <c r="J31" s="120">
        <f>J115</f>
        <v>0</v>
      </c>
      <c r="K31" s="3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2" t="s">
        <v>39</v>
      </c>
      <c r="E32" s="35"/>
      <c r="F32" s="35"/>
      <c r="G32" s="35"/>
      <c r="H32" s="35"/>
      <c r="I32" s="35"/>
      <c r="J32" s="123">
        <f>ROUND(J30 + J31,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4" t="s">
        <v>41</v>
      </c>
      <c r="G34" s="35"/>
      <c r="H34" s="35"/>
      <c r="I34" s="124" t="s">
        <v>40</v>
      </c>
      <c r="J34" s="124" t="s">
        <v>42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5" t="s">
        <v>43</v>
      </c>
      <c r="E35" s="113" t="s">
        <v>44</v>
      </c>
      <c r="F35" s="126">
        <f>ROUND((SUM(BE115:BE122) + SUM(BE142:BE288)),  2)</f>
        <v>0</v>
      </c>
      <c r="G35" s="35"/>
      <c r="H35" s="35"/>
      <c r="I35" s="127">
        <v>0.21</v>
      </c>
      <c r="J35" s="126">
        <f>ROUND(((SUM(BE115:BE122) + SUM(BE142:BE288))*I35),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45</v>
      </c>
      <c r="F36" s="126">
        <f>ROUND((SUM(BF115:BF122) + SUM(BF142:BF288)),  2)</f>
        <v>0</v>
      </c>
      <c r="G36" s="35"/>
      <c r="H36" s="35"/>
      <c r="I36" s="127">
        <v>0.15</v>
      </c>
      <c r="J36" s="126">
        <f>ROUND(((SUM(BF115:BF122) + SUM(BF142:BF288))*I36),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46</v>
      </c>
      <c r="F37" s="126">
        <f>ROUND((SUM(BG115:BG122) + SUM(BG142:BG288)),  2)</f>
        <v>0</v>
      </c>
      <c r="G37" s="35"/>
      <c r="H37" s="35"/>
      <c r="I37" s="127">
        <v>0.21</v>
      </c>
      <c r="J37" s="126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47</v>
      </c>
      <c r="F38" s="126">
        <f>ROUND((SUM(BH115:BH122) + SUM(BH142:BH288)),  2)</f>
        <v>0</v>
      </c>
      <c r="G38" s="35"/>
      <c r="H38" s="35"/>
      <c r="I38" s="127">
        <v>0.15</v>
      </c>
      <c r="J38" s="126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48</v>
      </c>
      <c r="F39" s="126">
        <f>ROUND((SUM(BI115:BI122) + SUM(BI142:BI288)),  2)</f>
        <v>0</v>
      </c>
      <c r="G39" s="35"/>
      <c r="H39" s="35"/>
      <c r="I39" s="127">
        <v>0</v>
      </c>
      <c r="J39" s="126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8"/>
      <c r="D41" s="129" t="s">
        <v>49</v>
      </c>
      <c r="E41" s="130"/>
      <c r="F41" s="130"/>
      <c r="G41" s="131" t="s">
        <v>50</v>
      </c>
      <c r="H41" s="132" t="s">
        <v>51</v>
      </c>
      <c r="I41" s="130"/>
      <c r="J41" s="133">
        <f>SUM(J32:J39)</f>
        <v>0</v>
      </c>
      <c r="K41" s="134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35" t="s">
        <v>52</v>
      </c>
      <c r="E50" s="136"/>
      <c r="F50" s="136"/>
      <c r="G50" s="135" t="s">
        <v>53</v>
      </c>
      <c r="H50" s="136"/>
      <c r="I50" s="136"/>
      <c r="J50" s="136"/>
      <c r="K50" s="136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5"/>
      <c r="B61" s="40"/>
      <c r="C61" s="35"/>
      <c r="D61" s="137" t="s">
        <v>54</v>
      </c>
      <c r="E61" s="138"/>
      <c r="F61" s="139" t="s">
        <v>55</v>
      </c>
      <c r="G61" s="137" t="s">
        <v>54</v>
      </c>
      <c r="H61" s="138"/>
      <c r="I61" s="138"/>
      <c r="J61" s="140" t="s">
        <v>55</v>
      </c>
      <c r="K61" s="1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5"/>
      <c r="B65" s="40"/>
      <c r="C65" s="35"/>
      <c r="D65" s="135" t="s">
        <v>56</v>
      </c>
      <c r="E65" s="141"/>
      <c r="F65" s="141"/>
      <c r="G65" s="135" t="s">
        <v>57</v>
      </c>
      <c r="H65" s="141"/>
      <c r="I65" s="141"/>
      <c r="J65" s="141"/>
      <c r="K65" s="141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5"/>
      <c r="B76" s="40"/>
      <c r="C76" s="35"/>
      <c r="D76" s="137" t="s">
        <v>54</v>
      </c>
      <c r="E76" s="138"/>
      <c r="F76" s="139" t="s">
        <v>55</v>
      </c>
      <c r="G76" s="137" t="s">
        <v>54</v>
      </c>
      <c r="H76" s="138"/>
      <c r="I76" s="138"/>
      <c r="J76" s="140" t="s">
        <v>55</v>
      </c>
      <c r="K76" s="1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3" t="s">
        <v>103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32" t="str">
        <f>E7</f>
        <v>Přivaděč Vyšní Lhoty - Žermanice, 2. Etapa km 1,881 - 3,633</v>
      </c>
      <c r="F85" s="333"/>
      <c r="G85" s="333"/>
      <c r="H85" s="333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29" t="s">
        <v>100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84" t="str">
        <f>E9</f>
        <v>SO 11 - Odvodnění potoka Hlisník</v>
      </c>
      <c r="F87" s="334"/>
      <c r="G87" s="334"/>
      <c r="H87" s="334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29" t="s">
        <v>21</v>
      </c>
      <c r="D89" s="37"/>
      <c r="E89" s="37"/>
      <c r="F89" s="27" t="str">
        <f>F12</f>
        <v>Moravskoslezský kraj</v>
      </c>
      <c r="G89" s="37"/>
      <c r="H89" s="37"/>
      <c r="I89" s="29" t="s">
        <v>23</v>
      </c>
      <c r="J89" s="67" t="str">
        <f>IF(J12="","",J12)</f>
        <v>16. 3. 2022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29" t="s">
        <v>27</v>
      </c>
      <c r="D91" s="37"/>
      <c r="E91" s="37"/>
      <c r="F91" s="27" t="str">
        <f>E15</f>
        <v>Povodí Odry, státní podnik</v>
      </c>
      <c r="G91" s="37"/>
      <c r="H91" s="37"/>
      <c r="I91" s="29" t="s">
        <v>33</v>
      </c>
      <c r="J91" s="33" t="str">
        <f>E21</f>
        <v>AQUATIS, a.s.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25.7" customHeight="1">
      <c r="A92" s="35"/>
      <c r="B92" s="36"/>
      <c r="C92" s="29" t="s">
        <v>31</v>
      </c>
      <c r="D92" s="37"/>
      <c r="E92" s="37"/>
      <c r="F92" s="27" t="str">
        <f>IF(E18="","",E18)</f>
        <v>Vyplň údaj</v>
      </c>
      <c r="G92" s="37"/>
      <c r="H92" s="37"/>
      <c r="I92" s="29" t="s">
        <v>36</v>
      </c>
      <c r="J92" s="33" t="str">
        <f>E24</f>
        <v>Ing. Michal Jendruščák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6" t="s">
        <v>104</v>
      </c>
      <c r="D94" s="147"/>
      <c r="E94" s="147"/>
      <c r="F94" s="147"/>
      <c r="G94" s="147"/>
      <c r="H94" s="147"/>
      <c r="I94" s="147"/>
      <c r="J94" s="148" t="s">
        <v>105</v>
      </c>
      <c r="K94" s="14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9" t="s">
        <v>106</v>
      </c>
      <c r="D96" s="37"/>
      <c r="E96" s="37"/>
      <c r="F96" s="37"/>
      <c r="G96" s="37"/>
      <c r="H96" s="37"/>
      <c r="I96" s="37"/>
      <c r="J96" s="85">
        <f>J142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7" t="s">
        <v>107</v>
      </c>
    </row>
    <row r="97" spans="2:12" s="9" customFormat="1" ht="24.95" customHeight="1">
      <c r="B97" s="150"/>
      <c r="C97" s="151"/>
      <c r="D97" s="152" t="s">
        <v>318</v>
      </c>
      <c r="E97" s="153"/>
      <c r="F97" s="153"/>
      <c r="G97" s="153"/>
      <c r="H97" s="153"/>
      <c r="I97" s="153"/>
      <c r="J97" s="154">
        <f>J143</f>
        <v>0</v>
      </c>
      <c r="K97" s="151"/>
      <c r="L97" s="155"/>
    </row>
    <row r="98" spans="2:12" s="10" customFormat="1" ht="19.899999999999999" customHeight="1">
      <c r="B98" s="156"/>
      <c r="C98" s="157"/>
      <c r="D98" s="158" t="s">
        <v>319</v>
      </c>
      <c r="E98" s="159"/>
      <c r="F98" s="159"/>
      <c r="G98" s="159"/>
      <c r="H98" s="159"/>
      <c r="I98" s="159"/>
      <c r="J98" s="160">
        <f>J144</f>
        <v>0</v>
      </c>
      <c r="K98" s="157"/>
      <c r="L98" s="161"/>
    </row>
    <row r="99" spans="2:12" s="10" customFormat="1" ht="19.899999999999999" customHeight="1">
      <c r="B99" s="156"/>
      <c r="C99" s="157"/>
      <c r="D99" s="158" t="s">
        <v>320</v>
      </c>
      <c r="E99" s="159"/>
      <c r="F99" s="159"/>
      <c r="G99" s="159"/>
      <c r="H99" s="159"/>
      <c r="I99" s="159"/>
      <c r="J99" s="160">
        <f>J206</f>
        <v>0</v>
      </c>
      <c r="K99" s="157"/>
      <c r="L99" s="161"/>
    </row>
    <row r="100" spans="2:12" s="10" customFormat="1" ht="19.899999999999999" customHeight="1">
      <c r="B100" s="156"/>
      <c r="C100" s="157"/>
      <c r="D100" s="158" t="s">
        <v>321</v>
      </c>
      <c r="E100" s="159"/>
      <c r="F100" s="159"/>
      <c r="G100" s="159"/>
      <c r="H100" s="159"/>
      <c r="I100" s="159"/>
      <c r="J100" s="160">
        <f>J213</f>
        <v>0</v>
      </c>
      <c r="K100" s="157"/>
      <c r="L100" s="161"/>
    </row>
    <row r="101" spans="2:12" s="10" customFormat="1" ht="19.899999999999999" customHeight="1">
      <c r="B101" s="156"/>
      <c r="C101" s="157"/>
      <c r="D101" s="158" t="s">
        <v>322</v>
      </c>
      <c r="E101" s="159"/>
      <c r="F101" s="159"/>
      <c r="G101" s="159"/>
      <c r="H101" s="159"/>
      <c r="I101" s="159"/>
      <c r="J101" s="160">
        <f>J216</f>
        <v>0</v>
      </c>
      <c r="K101" s="157"/>
      <c r="L101" s="161"/>
    </row>
    <row r="102" spans="2:12" s="10" customFormat="1" ht="19.899999999999999" customHeight="1">
      <c r="B102" s="156"/>
      <c r="C102" s="157"/>
      <c r="D102" s="158" t="s">
        <v>323</v>
      </c>
      <c r="E102" s="159"/>
      <c r="F102" s="159"/>
      <c r="G102" s="159"/>
      <c r="H102" s="159"/>
      <c r="I102" s="159"/>
      <c r="J102" s="160">
        <f>J221</f>
        <v>0</v>
      </c>
      <c r="K102" s="157"/>
      <c r="L102" s="161"/>
    </row>
    <row r="103" spans="2:12" s="10" customFormat="1" ht="19.899999999999999" customHeight="1">
      <c r="B103" s="156"/>
      <c r="C103" s="157"/>
      <c r="D103" s="158" t="s">
        <v>324</v>
      </c>
      <c r="E103" s="159"/>
      <c r="F103" s="159"/>
      <c r="G103" s="159"/>
      <c r="H103" s="159"/>
      <c r="I103" s="159"/>
      <c r="J103" s="160">
        <f>J228</f>
        <v>0</v>
      </c>
      <c r="K103" s="157"/>
      <c r="L103" s="161"/>
    </row>
    <row r="104" spans="2:12" s="10" customFormat="1" ht="19.899999999999999" customHeight="1">
      <c r="B104" s="156"/>
      <c r="C104" s="157"/>
      <c r="D104" s="158" t="s">
        <v>325</v>
      </c>
      <c r="E104" s="159"/>
      <c r="F104" s="159"/>
      <c r="G104" s="159"/>
      <c r="H104" s="159"/>
      <c r="I104" s="159"/>
      <c r="J104" s="160">
        <f>J256</f>
        <v>0</v>
      </c>
      <c r="K104" s="157"/>
      <c r="L104" s="161"/>
    </row>
    <row r="105" spans="2:12" s="10" customFormat="1" ht="19.899999999999999" customHeight="1">
      <c r="B105" s="156"/>
      <c r="C105" s="157"/>
      <c r="D105" s="158" t="s">
        <v>326</v>
      </c>
      <c r="E105" s="159"/>
      <c r="F105" s="159"/>
      <c r="G105" s="159"/>
      <c r="H105" s="159"/>
      <c r="I105" s="159"/>
      <c r="J105" s="160">
        <f>J263</f>
        <v>0</v>
      </c>
      <c r="K105" s="157"/>
      <c r="L105" s="161"/>
    </row>
    <row r="106" spans="2:12" s="10" customFormat="1" ht="19.899999999999999" customHeight="1">
      <c r="B106" s="156"/>
      <c r="C106" s="157"/>
      <c r="D106" s="158" t="s">
        <v>327</v>
      </c>
      <c r="E106" s="159"/>
      <c r="F106" s="159"/>
      <c r="G106" s="159"/>
      <c r="H106" s="159"/>
      <c r="I106" s="159"/>
      <c r="J106" s="160">
        <f>J266</f>
        <v>0</v>
      </c>
      <c r="K106" s="157"/>
      <c r="L106" s="161"/>
    </row>
    <row r="107" spans="2:12" s="9" customFormat="1" ht="24.95" customHeight="1">
      <c r="B107" s="150"/>
      <c r="C107" s="151"/>
      <c r="D107" s="152" t="s">
        <v>328</v>
      </c>
      <c r="E107" s="153"/>
      <c r="F107" s="153"/>
      <c r="G107" s="153"/>
      <c r="H107" s="153"/>
      <c r="I107" s="153"/>
      <c r="J107" s="154">
        <f>J268</f>
        <v>0</v>
      </c>
      <c r="K107" s="151"/>
      <c r="L107" s="155"/>
    </row>
    <row r="108" spans="2:12" s="10" customFormat="1" ht="19.899999999999999" customHeight="1">
      <c r="B108" s="156"/>
      <c r="C108" s="157"/>
      <c r="D108" s="158" t="s">
        <v>329</v>
      </c>
      <c r="E108" s="159"/>
      <c r="F108" s="159"/>
      <c r="G108" s="159"/>
      <c r="H108" s="159"/>
      <c r="I108" s="159"/>
      <c r="J108" s="160">
        <f>J269</f>
        <v>0</v>
      </c>
      <c r="K108" s="157"/>
      <c r="L108" s="161"/>
    </row>
    <row r="109" spans="2:12" s="10" customFormat="1" ht="19.899999999999999" customHeight="1">
      <c r="B109" s="156"/>
      <c r="C109" s="157"/>
      <c r="D109" s="158" t="s">
        <v>330</v>
      </c>
      <c r="E109" s="159"/>
      <c r="F109" s="159"/>
      <c r="G109" s="159"/>
      <c r="H109" s="159"/>
      <c r="I109" s="159"/>
      <c r="J109" s="160">
        <f>J274</f>
        <v>0</v>
      </c>
      <c r="K109" s="157"/>
      <c r="L109" s="161"/>
    </row>
    <row r="110" spans="2:12" s="9" customFormat="1" ht="24.95" customHeight="1">
      <c r="B110" s="150"/>
      <c r="C110" s="151"/>
      <c r="D110" s="152" t="s">
        <v>1095</v>
      </c>
      <c r="E110" s="153"/>
      <c r="F110" s="153"/>
      <c r="G110" s="153"/>
      <c r="H110" s="153"/>
      <c r="I110" s="153"/>
      <c r="J110" s="154">
        <f>J279</f>
        <v>0</v>
      </c>
      <c r="K110" s="151"/>
      <c r="L110" s="155"/>
    </row>
    <row r="111" spans="2:12" s="10" customFormat="1" ht="19.899999999999999" customHeight="1">
      <c r="B111" s="156"/>
      <c r="C111" s="157"/>
      <c r="D111" s="158" t="s">
        <v>1096</v>
      </c>
      <c r="E111" s="159"/>
      <c r="F111" s="159"/>
      <c r="G111" s="159"/>
      <c r="H111" s="159"/>
      <c r="I111" s="159"/>
      <c r="J111" s="160">
        <f>J280</f>
        <v>0</v>
      </c>
      <c r="K111" s="157"/>
      <c r="L111" s="161"/>
    </row>
    <row r="112" spans="2:12" s="9" customFormat="1" ht="24.95" customHeight="1">
      <c r="B112" s="150"/>
      <c r="C112" s="151"/>
      <c r="D112" s="152" t="s">
        <v>807</v>
      </c>
      <c r="E112" s="153"/>
      <c r="F112" s="153"/>
      <c r="G112" s="153"/>
      <c r="H112" s="153"/>
      <c r="I112" s="153"/>
      <c r="J112" s="154">
        <f>J284</f>
        <v>0</v>
      </c>
      <c r="K112" s="151"/>
      <c r="L112" s="155"/>
    </row>
    <row r="113" spans="1:65" s="2" customFormat="1" ht="21.75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6.95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29.25" customHeight="1">
      <c r="A115" s="35"/>
      <c r="B115" s="36"/>
      <c r="C115" s="149" t="s">
        <v>114</v>
      </c>
      <c r="D115" s="37"/>
      <c r="E115" s="37"/>
      <c r="F115" s="37"/>
      <c r="G115" s="37"/>
      <c r="H115" s="37"/>
      <c r="I115" s="37"/>
      <c r="J115" s="162">
        <f>ROUND(J116 + J117 + J118 + J119 + J120 + J121,2)</f>
        <v>0</v>
      </c>
      <c r="K115" s="37"/>
      <c r="L115" s="52"/>
      <c r="N115" s="163" t="s">
        <v>43</v>
      </c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8" customHeight="1">
      <c r="A116" s="35"/>
      <c r="B116" s="36"/>
      <c r="C116" s="37"/>
      <c r="D116" s="335" t="s">
        <v>115</v>
      </c>
      <c r="E116" s="336"/>
      <c r="F116" s="336"/>
      <c r="G116" s="37"/>
      <c r="H116" s="37"/>
      <c r="I116" s="37"/>
      <c r="J116" s="165">
        <v>0</v>
      </c>
      <c r="K116" s="37"/>
      <c r="L116" s="166"/>
      <c r="M116" s="167"/>
      <c r="N116" s="168" t="s">
        <v>44</v>
      </c>
      <c r="O116" s="167"/>
      <c r="P116" s="167"/>
      <c r="Q116" s="167"/>
      <c r="R116" s="167"/>
      <c r="S116" s="169"/>
      <c r="T116" s="169"/>
      <c r="U116" s="169"/>
      <c r="V116" s="169"/>
      <c r="W116" s="169"/>
      <c r="X116" s="169"/>
      <c r="Y116" s="169"/>
      <c r="Z116" s="169"/>
      <c r="AA116" s="169"/>
      <c r="AB116" s="169"/>
      <c r="AC116" s="169"/>
      <c r="AD116" s="169"/>
      <c r="AE116" s="169"/>
      <c r="AF116" s="167"/>
      <c r="AG116" s="167"/>
      <c r="AH116" s="167"/>
      <c r="AI116" s="167"/>
      <c r="AJ116" s="167"/>
      <c r="AK116" s="167"/>
      <c r="AL116" s="167"/>
      <c r="AM116" s="167"/>
      <c r="AN116" s="167"/>
      <c r="AO116" s="167"/>
      <c r="AP116" s="167"/>
      <c r="AQ116" s="167"/>
      <c r="AR116" s="167"/>
      <c r="AS116" s="167"/>
      <c r="AT116" s="167"/>
      <c r="AU116" s="167"/>
      <c r="AV116" s="167"/>
      <c r="AW116" s="167"/>
      <c r="AX116" s="167"/>
      <c r="AY116" s="170" t="s">
        <v>116</v>
      </c>
      <c r="AZ116" s="167"/>
      <c r="BA116" s="167"/>
      <c r="BB116" s="167"/>
      <c r="BC116" s="167"/>
      <c r="BD116" s="167"/>
      <c r="BE116" s="171">
        <f t="shared" ref="BE116:BE121" si="0">IF(N116="základní",J116,0)</f>
        <v>0</v>
      </c>
      <c r="BF116" s="171">
        <f t="shared" ref="BF116:BF121" si="1">IF(N116="snížená",J116,0)</f>
        <v>0</v>
      </c>
      <c r="BG116" s="171">
        <f t="shared" ref="BG116:BG121" si="2">IF(N116="zákl. přenesená",J116,0)</f>
        <v>0</v>
      </c>
      <c r="BH116" s="171">
        <f t="shared" ref="BH116:BH121" si="3">IF(N116="sníž. přenesená",J116,0)</f>
        <v>0</v>
      </c>
      <c r="BI116" s="171">
        <f t="shared" ref="BI116:BI121" si="4">IF(N116="nulová",J116,0)</f>
        <v>0</v>
      </c>
      <c r="BJ116" s="170" t="s">
        <v>86</v>
      </c>
      <c r="BK116" s="167"/>
      <c r="BL116" s="167"/>
      <c r="BM116" s="167"/>
    </row>
    <row r="117" spans="1:65" s="2" customFormat="1" ht="18" customHeight="1">
      <c r="A117" s="35"/>
      <c r="B117" s="36"/>
      <c r="C117" s="37"/>
      <c r="D117" s="335" t="s">
        <v>117</v>
      </c>
      <c r="E117" s="336"/>
      <c r="F117" s="336"/>
      <c r="G117" s="37"/>
      <c r="H117" s="37"/>
      <c r="I117" s="37"/>
      <c r="J117" s="165">
        <v>0</v>
      </c>
      <c r="K117" s="37"/>
      <c r="L117" s="166"/>
      <c r="M117" s="167"/>
      <c r="N117" s="168" t="s">
        <v>44</v>
      </c>
      <c r="O117" s="167"/>
      <c r="P117" s="167"/>
      <c r="Q117" s="167"/>
      <c r="R117" s="167"/>
      <c r="S117" s="169"/>
      <c r="T117" s="169"/>
      <c r="U117" s="169"/>
      <c r="V117" s="169"/>
      <c r="W117" s="169"/>
      <c r="X117" s="169"/>
      <c r="Y117" s="169"/>
      <c r="Z117" s="169"/>
      <c r="AA117" s="169"/>
      <c r="AB117" s="169"/>
      <c r="AC117" s="169"/>
      <c r="AD117" s="169"/>
      <c r="AE117" s="169"/>
      <c r="AF117" s="167"/>
      <c r="AG117" s="167"/>
      <c r="AH117" s="167"/>
      <c r="AI117" s="167"/>
      <c r="AJ117" s="167"/>
      <c r="AK117" s="167"/>
      <c r="AL117" s="167"/>
      <c r="AM117" s="167"/>
      <c r="AN117" s="167"/>
      <c r="AO117" s="167"/>
      <c r="AP117" s="167"/>
      <c r="AQ117" s="167"/>
      <c r="AR117" s="167"/>
      <c r="AS117" s="167"/>
      <c r="AT117" s="167"/>
      <c r="AU117" s="167"/>
      <c r="AV117" s="167"/>
      <c r="AW117" s="167"/>
      <c r="AX117" s="167"/>
      <c r="AY117" s="170" t="s">
        <v>116</v>
      </c>
      <c r="AZ117" s="167"/>
      <c r="BA117" s="167"/>
      <c r="BB117" s="167"/>
      <c r="BC117" s="167"/>
      <c r="BD117" s="167"/>
      <c r="BE117" s="171">
        <f t="shared" si="0"/>
        <v>0</v>
      </c>
      <c r="BF117" s="171">
        <f t="shared" si="1"/>
        <v>0</v>
      </c>
      <c r="BG117" s="171">
        <f t="shared" si="2"/>
        <v>0</v>
      </c>
      <c r="BH117" s="171">
        <f t="shared" si="3"/>
        <v>0</v>
      </c>
      <c r="BI117" s="171">
        <f t="shared" si="4"/>
        <v>0</v>
      </c>
      <c r="BJ117" s="170" t="s">
        <v>86</v>
      </c>
      <c r="BK117" s="167"/>
      <c r="BL117" s="167"/>
      <c r="BM117" s="167"/>
    </row>
    <row r="118" spans="1:65" s="2" customFormat="1" ht="18" customHeight="1">
      <c r="A118" s="35"/>
      <c r="B118" s="36"/>
      <c r="C118" s="37"/>
      <c r="D118" s="335" t="s">
        <v>118</v>
      </c>
      <c r="E118" s="336"/>
      <c r="F118" s="336"/>
      <c r="G118" s="37"/>
      <c r="H118" s="37"/>
      <c r="I118" s="37"/>
      <c r="J118" s="165">
        <v>0</v>
      </c>
      <c r="K118" s="37"/>
      <c r="L118" s="166"/>
      <c r="M118" s="167"/>
      <c r="N118" s="168" t="s">
        <v>44</v>
      </c>
      <c r="O118" s="167"/>
      <c r="P118" s="167"/>
      <c r="Q118" s="167"/>
      <c r="R118" s="167"/>
      <c r="S118" s="169"/>
      <c r="T118" s="169"/>
      <c r="U118" s="169"/>
      <c r="V118" s="169"/>
      <c r="W118" s="169"/>
      <c r="X118" s="169"/>
      <c r="Y118" s="169"/>
      <c r="Z118" s="169"/>
      <c r="AA118" s="169"/>
      <c r="AB118" s="169"/>
      <c r="AC118" s="169"/>
      <c r="AD118" s="169"/>
      <c r="AE118" s="169"/>
      <c r="AF118" s="167"/>
      <c r="AG118" s="167"/>
      <c r="AH118" s="167"/>
      <c r="AI118" s="167"/>
      <c r="AJ118" s="167"/>
      <c r="AK118" s="167"/>
      <c r="AL118" s="167"/>
      <c r="AM118" s="167"/>
      <c r="AN118" s="167"/>
      <c r="AO118" s="167"/>
      <c r="AP118" s="167"/>
      <c r="AQ118" s="167"/>
      <c r="AR118" s="167"/>
      <c r="AS118" s="167"/>
      <c r="AT118" s="167"/>
      <c r="AU118" s="167"/>
      <c r="AV118" s="167"/>
      <c r="AW118" s="167"/>
      <c r="AX118" s="167"/>
      <c r="AY118" s="170" t="s">
        <v>116</v>
      </c>
      <c r="AZ118" s="167"/>
      <c r="BA118" s="167"/>
      <c r="BB118" s="167"/>
      <c r="BC118" s="167"/>
      <c r="BD118" s="167"/>
      <c r="BE118" s="171">
        <f t="shared" si="0"/>
        <v>0</v>
      </c>
      <c r="BF118" s="171">
        <f t="shared" si="1"/>
        <v>0</v>
      </c>
      <c r="BG118" s="171">
        <f t="shared" si="2"/>
        <v>0</v>
      </c>
      <c r="BH118" s="171">
        <f t="shared" si="3"/>
        <v>0</v>
      </c>
      <c r="BI118" s="171">
        <f t="shared" si="4"/>
        <v>0</v>
      </c>
      <c r="BJ118" s="170" t="s">
        <v>86</v>
      </c>
      <c r="BK118" s="167"/>
      <c r="BL118" s="167"/>
      <c r="BM118" s="167"/>
    </row>
    <row r="119" spans="1:65" s="2" customFormat="1" ht="18" customHeight="1">
      <c r="A119" s="35"/>
      <c r="B119" s="36"/>
      <c r="C119" s="37"/>
      <c r="D119" s="335" t="s">
        <v>119</v>
      </c>
      <c r="E119" s="336"/>
      <c r="F119" s="336"/>
      <c r="G119" s="37"/>
      <c r="H119" s="37"/>
      <c r="I119" s="37"/>
      <c r="J119" s="165">
        <v>0</v>
      </c>
      <c r="K119" s="37"/>
      <c r="L119" s="166"/>
      <c r="M119" s="167"/>
      <c r="N119" s="168" t="s">
        <v>44</v>
      </c>
      <c r="O119" s="167"/>
      <c r="P119" s="167"/>
      <c r="Q119" s="167"/>
      <c r="R119" s="167"/>
      <c r="S119" s="169"/>
      <c r="T119" s="169"/>
      <c r="U119" s="169"/>
      <c r="V119" s="169"/>
      <c r="W119" s="169"/>
      <c r="X119" s="169"/>
      <c r="Y119" s="169"/>
      <c r="Z119" s="169"/>
      <c r="AA119" s="169"/>
      <c r="AB119" s="169"/>
      <c r="AC119" s="169"/>
      <c r="AD119" s="169"/>
      <c r="AE119" s="169"/>
      <c r="AF119" s="167"/>
      <c r="AG119" s="167"/>
      <c r="AH119" s="167"/>
      <c r="AI119" s="167"/>
      <c r="AJ119" s="167"/>
      <c r="AK119" s="167"/>
      <c r="AL119" s="167"/>
      <c r="AM119" s="167"/>
      <c r="AN119" s="167"/>
      <c r="AO119" s="167"/>
      <c r="AP119" s="167"/>
      <c r="AQ119" s="167"/>
      <c r="AR119" s="167"/>
      <c r="AS119" s="167"/>
      <c r="AT119" s="167"/>
      <c r="AU119" s="167"/>
      <c r="AV119" s="167"/>
      <c r="AW119" s="167"/>
      <c r="AX119" s="167"/>
      <c r="AY119" s="170" t="s">
        <v>116</v>
      </c>
      <c r="AZ119" s="167"/>
      <c r="BA119" s="167"/>
      <c r="BB119" s="167"/>
      <c r="BC119" s="167"/>
      <c r="BD119" s="167"/>
      <c r="BE119" s="171">
        <f t="shared" si="0"/>
        <v>0</v>
      </c>
      <c r="BF119" s="171">
        <f t="shared" si="1"/>
        <v>0</v>
      </c>
      <c r="BG119" s="171">
        <f t="shared" si="2"/>
        <v>0</v>
      </c>
      <c r="BH119" s="171">
        <f t="shared" si="3"/>
        <v>0</v>
      </c>
      <c r="BI119" s="171">
        <f t="shared" si="4"/>
        <v>0</v>
      </c>
      <c r="BJ119" s="170" t="s">
        <v>86</v>
      </c>
      <c r="BK119" s="167"/>
      <c r="BL119" s="167"/>
      <c r="BM119" s="167"/>
    </row>
    <row r="120" spans="1:65" s="2" customFormat="1" ht="18" customHeight="1">
      <c r="A120" s="35"/>
      <c r="B120" s="36"/>
      <c r="C120" s="37"/>
      <c r="D120" s="335" t="s">
        <v>120</v>
      </c>
      <c r="E120" s="336"/>
      <c r="F120" s="336"/>
      <c r="G120" s="37"/>
      <c r="H120" s="37"/>
      <c r="I120" s="37"/>
      <c r="J120" s="165">
        <v>0</v>
      </c>
      <c r="K120" s="37"/>
      <c r="L120" s="166"/>
      <c r="M120" s="167"/>
      <c r="N120" s="168" t="s">
        <v>44</v>
      </c>
      <c r="O120" s="167"/>
      <c r="P120" s="167"/>
      <c r="Q120" s="167"/>
      <c r="R120" s="167"/>
      <c r="S120" s="169"/>
      <c r="T120" s="169"/>
      <c r="U120" s="169"/>
      <c r="V120" s="169"/>
      <c r="W120" s="169"/>
      <c r="X120" s="169"/>
      <c r="Y120" s="169"/>
      <c r="Z120" s="169"/>
      <c r="AA120" s="169"/>
      <c r="AB120" s="169"/>
      <c r="AC120" s="169"/>
      <c r="AD120" s="169"/>
      <c r="AE120" s="169"/>
      <c r="AF120" s="167"/>
      <c r="AG120" s="167"/>
      <c r="AH120" s="167"/>
      <c r="AI120" s="167"/>
      <c r="AJ120" s="167"/>
      <c r="AK120" s="167"/>
      <c r="AL120" s="167"/>
      <c r="AM120" s="167"/>
      <c r="AN120" s="167"/>
      <c r="AO120" s="167"/>
      <c r="AP120" s="167"/>
      <c r="AQ120" s="167"/>
      <c r="AR120" s="167"/>
      <c r="AS120" s="167"/>
      <c r="AT120" s="167"/>
      <c r="AU120" s="167"/>
      <c r="AV120" s="167"/>
      <c r="AW120" s="167"/>
      <c r="AX120" s="167"/>
      <c r="AY120" s="170" t="s">
        <v>116</v>
      </c>
      <c r="AZ120" s="167"/>
      <c r="BA120" s="167"/>
      <c r="BB120" s="167"/>
      <c r="BC120" s="167"/>
      <c r="BD120" s="167"/>
      <c r="BE120" s="171">
        <f t="shared" si="0"/>
        <v>0</v>
      </c>
      <c r="BF120" s="171">
        <f t="shared" si="1"/>
        <v>0</v>
      </c>
      <c r="BG120" s="171">
        <f t="shared" si="2"/>
        <v>0</v>
      </c>
      <c r="BH120" s="171">
        <f t="shared" si="3"/>
        <v>0</v>
      </c>
      <c r="BI120" s="171">
        <f t="shared" si="4"/>
        <v>0</v>
      </c>
      <c r="BJ120" s="170" t="s">
        <v>86</v>
      </c>
      <c r="BK120" s="167"/>
      <c r="BL120" s="167"/>
      <c r="BM120" s="167"/>
    </row>
    <row r="121" spans="1:65" s="2" customFormat="1" ht="18" customHeight="1">
      <c r="A121" s="35"/>
      <c r="B121" s="36"/>
      <c r="C121" s="37"/>
      <c r="D121" s="164" t="s">
        <v>121</v>
      </c>
      <c r="E121" s="37"/>
      <c r="F121" s="37"/>
      <c r="G121" s="37"/>
      <c r="H121" s="37"/>
      <c r="I121" s="37"/>
      <c r="J121" s="165">
        <f>ROUND(J30*T121,2)</f>
        <v>0</v>
      </c>
      <c r="K121" s="37"/>
      <c r="L121" s="166"/>
      <c r="M121" s="167"/>
      <c r="N121" s="168" t="s">
        <v>44</v>
      </c>
      <c r="O121" s="167"/>
      <c r="P121" s="167"/>
      <c r="Q121" s="167"/>
      <c r="R121" s="167"/>
      <c r="S121" s="169"/>
      <c r="T121" s="169"/>
      <c r="U121" s="169"/>
      <c r="V121" s="169"/>
      <c r="W121" s="169"/>
      <c r="X121" s="169"/>
      <c r="Y121" s="169"/>
      <c r="Z121" s="169"/>
      <c r="AA121" s="169"/>
      <c r="AB121" s="169"/>
      <c r="AC121" s="169"/>
      <c r="AD121" s="169"/>
      <c r="AE121" s="169"/>
      <c r="AF121" s="167"/>
      <c r="AG121" s="167"/>
      <c r="AH121" s="167"/>
      <c r="AI121" s="167"/>
      <c r="AJ121" s="167"/>
      <c r="AK121" s="167"/>
      <c r="AL121" s="167"/>
      <c r="AM121" s="167"/>
      <c r="AN121" s="167"/>
      <c r="AO121" s="167"/>
      <c r="AP121" s="167"/>
      <c r="AQ121" s="167"/>
      <c r="AR121" s="167"/>
      <c r="AS121" s="167"/>
      <c r="AT121" s="167"/>
      <c r="AU121" s="167"/>
      <c r="AV121" s="167"/>
      <c r="AW121" s="167"/>
      <c r="AX121" s="167"/>
      <c r="AY121" s="170" t="s">
        <v>122</v>
      </c>
      <c r="AZ121" s="167"/>
      <c r="BA121" s="167"/>
      <c r="BB121" s="167"/>
      <c r="BC121" s="167"/>
      <c r="BD121" s="167"/>
      <c r="BE121" s="171">
        <f t="shared" si="0"/>
        <v>0</v>
      </c>
      <c r="BF121" s="171">
        <f t="shared" si="1"/>
        <v>0</v>
      </c>
      <c r="BG121" s="171">
        <f t="shared" si="2"/>
        <v>0</v>
      </c>
      <c r="BH121" s="171">
        <f t="shared" si="3"/>
        <v>0</v>
      </c>
      <c r="BI121" s="171">
        <f t="shared" si="4"/>
        <v>0</v>
      </c>
      <c r="BJ121" s="170" t="s">
        <v>86</v>
      </c>
      <c r="BK121" s="167"/>
      <c r="BL121" s="167"/>
      <c r="BM121" s="167"/>
    </row>
    <row r="122" spans="1:65" s="2" customFormat="1" ht="11.25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5" s="2" customFormat="1" ht="29.25" customHeight="1">
      <c r="A123" s="35"/>
      <c r="B123" s="36"/>
      <c r="C123" s="172" t="s">
        <v>123</v>
      </c>
      <c r="D123" s="147"/>
      <c r="E123" s="147"/>
      <c r="F123" s="147"/>
      <c r="G123" s="147"/>
      <c r="H123" s="147"/>
      <c r="I123" s="147"/>
      <c r="J123" s="173">
        <f>ROUND(J96+J115,2)</f>
        <v>0</v>
      </c>
      <c r="K123" s="14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5" s="2" customFormat="1" ht="6.95" customHeight="1">
      <c r="A124" s="35"/>
      <c r="B124" s="55"/>
      <c r="C124" s="56"/>
      <c r="D124" s="56"/>
      <c r="E124" s="56"/>
      <c r="F124" s="56"/>
      <c r="G124" s="56"/>
      <c r="H124" s="56"/>
      <c r="I124" s="56"/>
      <c r="J124" s="56"/>
      <c r="K124" s="56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8" spans="1:65" s="2" customFormat="1" ht="6.95" customHeight="1">
      <c r="A128" s="35"/>
      <c r="B128" s="57"/>
      <c r="C128" s="58"/>
      <c r="D128" s="58"/>
      <c r="E128" s="58"/>
      <c r="F128" s="58"/>
      <c r="G128" s="58"/>
      <c r="H128" s="58"/>
      <c r="I128" s="58"/>
      <c r="J128" s="58"/>
      <c r="K128" s="58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3" s="2" customFormat="1" ht="24.95" customHeight="1">
      <c r="A129" s="35"/>
      <c r="B129" s="36"/>
      <c r="C129" s="23" t="s">
        <v>124</v>
      </c>
      <c r="D129" s="37"/>
      <c r="E129" s="37"/>
      <c r="F129" s="37"/>
      <c r="G129" s="37"/>
      <c r="H129" s="37"/>
      <c r="I129" s="37"/>
      <c r="J129" s="37"/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3" s="2" customFormat="1" ht="6.95" customHeight="1">
      <c r="A130" s="35"/>
      <c r="B130" s="36"/>
      <c r="C130" s="37"/>
      <c r="D130" s="37"/>
      <c r="E130" s="37"/>
      <c r="F130" s="37"/>
      <c r="G130" s="37"/>
      <c r="H130" s="37"/>
      <c r="I130" s="37"/>
      <c r="J130" s="37"/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3" s="2" customFormat="1" ht="12" customHeight="1">
      <c r="A131" s="35"/>
      <c r="B131" s="36"/>
      <c r="C131" s="29" t="s">
        <v>16</v>
      </c>
      <c r="D131" s="37"/>
      <c r="E131" s="37"/>
      <c r="F131" s="37"/>
      <c r="G131" s="37"/>
      <c r="H131" s="37"/>
      <c r="I131" s="37"/>
      <c r="J131" s="37"/>
      <c r="K131" s="37"/>
      <c r="L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63" s="2" customFormat="1" ht="16.5" customHeight="1">
      <c r="A132" s="35"/>
      <c r="B132" s="36"/>
      <c r="C132" s="37"/>
      <c r="D132" s="37"/>
      <c r="E132" s="332" t="str">
        <f>E7</f>
        <v>Přivaděč Vyšní Lhoty - Žermanice, 2. Etapa km 1,881 - 3,633</v>
      </c>
      <c r="F132" s="333"/>
      <c r="G132" s="333"/>
      <c r="H132" s="333"/>
      <c r="I132" s="37"/>
      <c r="J132" s="37"/>
      <c r="K132" s="37"/>
      <c r="L132" s="52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pans="1:63" s="2" customFormat="1" ht="12" customHeight="1">
      <c r="A133" s="35"/>
      <c r="B133" s="36"/>
      <c r="C133" s="29" t="s">
        <v>100</v>
      </c>
      <c r="D133" s="37"/>
      <c r="E133" s="37"/>
      <c r="F133" s="37"/>
      <c r="G133" s="37"/>
      <c r="H133" s="37"/>
      <c r="I133" s="37"/>
      <c r="J133" s="37"/>
      <c r="K133" s="37"/>
      <c r="L133" s="52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pans="1:63" s="2" customFormat="1" ht="16.5" customHeight="1">
      <c r="A134" s="35"/>
      <c r="B134" s="36"/>
      <c r="C134" s="37"/>
      <c r="D134" s="37"/>
      <c r="E134" s="284" t="str">
        <f>E9</f>
        <v>SO 11 - Odvodnění potoka Hlisník</v>
      </c>
      <c r="F134" s="334"/>
      <c r="G134" s="334"/>
      <c r="H134" s="334"/>
      <c r="I134" s="37"/>
      <c r="J134" s="37"/>
      <c r="K134" s="37"/>
      <c r="L134" s="52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pans="1:63" s="2" customFormat="1" ht="6.95" customHeight="1">
      <c r="A135" s="35"/>
      <c r="B135" s="36"/>
      <c r="C135" s="37"/>
      <c r="D135" s="37"/>
      <c r="E135" s="37"/>
      <c r="F135" s="37"/>
      <c r="G135" s="37"/>
      <c r="H135" s="37"/>
      <c r="I135" s="37"/>
      <c r="J135" s="37"/>
      <c r="K135" s="37"/>
      <c r="L135" s="52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pans="1:63" s="2" customFormat="1" ht="12" customHeight="1">
      <c r="A136" s="35"/>
      <c r="B136" s="36"/>
      <c r="C136" s="29" t="s">
        <v>21</v>
      </c>
      <c r="D136" s="37"/>
      <c r="E136" s="37"/>
      <c r="F136" s="27" t="str">
        <f>F12</f>
        <v>Moravskoslezský kraj</v>
      </c>
      <c r="G136" s="37"/>
      <c r="H136" s="37"/>
      <c r="I136" s="29" t="s">
        <v>23</v>
      </c>
      <c r="J136" s="67" t="str">
        <f>IF(J12="","",J12)</f>
        <v>16. 3. 2022</v>
      </c>
      <c r="K136" s="37"/>
      <c r="L136" s="52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pans="1:63" s="2" customFormat="1" ht="6.95" customHeight="1">
      <c r="A137" s="35"/>
      <c r="B137" s="36"/>
      <c r="C137" s="37"/>
      <c r="D137" s="37"/>
      <c r="E137" s="37"/>
      <c r="F137" s="37"/>
      <c r="G137" s="37"/>
      <c r="H137" s="37"/>
      <c r="I137" s="37"/>
      <c r="J137" s="37"/>
      <c r="K137" s="37"/>
      <c r="L137" s="52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  <row r="138" spans="1:63" s="2" customFormat="1" ht="15.2" customHeight="1">
      <c r="A138" s="35"/>
      <c r="B138" s="36"/>
      <c r="C138" s="29" t="s">
        <v>27</v>
      </c>
      <c r="D138" s="37"/>
      <c r="E138" s="37"/>
      <c r="F138" s="27" t="str">
        <f>E15</f>
        <v>Povodí Odry, státní podnik</v>
      </c>
      <c r="G138" s="37"/>
      <c r="H138" s="37"/>
      <c r="I138" s="29" t="s">
        <v>33</v>
      </c>
      <c r="J138" s="33" t="str">
        <f>E21</f>
        <v>AQUATIS, a.s.</v>
      </c>
      <c r="K138" s="37"/>
      <c r="L138" s="52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  <row r="139" spans="1:63" s="2" customFormat="1" ht="25.7" customHeight="1">
      <c r="A139" s="35"/>
      <c r="B139" s="36"/>
      <c r="C139" s="29" t="s">
        <v>31</v>
      </c>
      <c r="D139" s="37"/>
      <c r="E139" s="37"/>
      <c r="F139" s="27" t="str">
        <f>IF(E18="","",E18)</f>
        <v>Vyplň údaj</v>
      </c>
      <c r="G139" s="37"/>
      <c r="H139" s="37"/>
      <c r="I139" s="29" t="s">
        <v>36</v>
      </c>
      <c r="J139" s="33" t="str">
        <f>E24</f>
        <v>Ing. Michal Jendruščák</v>
      </c>
      <c r="K139" s="37"/>
      <c r="L139" s="52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  <row r="140" spans="1:63" s="2" customFormat="1" ht="10.35" customHeight="1">
      <c r="A140" s="35"/>
      <c r="B140" s="36"/>
      <c r="C140" s="37"/>
      <c r="D140" s="37"/>
      <c r="E140" s="37"/>
      <c r="F140" s="37"/>
      <c r="G140" s="37"/>
      <c r="H140" s="37"/>
      <c r="I140" s="37"/>
      <c r="J140" s="37"/>
      <c r="K140" s="37"/>
      <c r="L140" s="52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</row>
    <row r="141" spans="1:63" s="11" customFormat="1" ht="29.25" customHeight="1">
      <c r="A141" s="174"/>
      <c r="B141" s="175"/>
      <c r="C141" s="176" t="s">
        <v>125</v>
      </c>
      <c r="D141" s="177" t="s">
        <v>64</v>
      </c>
      <c r="E141" s="177" t="s">
        <v>60</v>
      </c>
      <c r="F141" s="177" t="s">
        <v>61</v>
      </c>
      <c r="G141" s="177" t="s">
        <v>126</v>
      </c>
      <c r="H141" s="177" t="s">
        <v>127</v>
      </c>
      <c r="I141" s="177" t="s">
        <v>128</v>
      </c>
      <c r="J141" s="177" t="s">
        <v>105</v>
      </c>
      <c r="K141" s="178" t="s">
        <v>129</v>
      </c>
      <c r="L141" s="179"/>
      <c r="M141" s="76" t="s">
        <v>1</v>
      </c>
      <c r="N141" s="77" t="s">
        <v>43</v>
      </c>
      <c r="O141" s="77" t="s">
        <v>130</v>
      </c>
      <c r="P141" s="77" t="s">
        <v>131</v>
      </c>
      <c r="Q141" s="77" t="s">
        <v>132</v>
      </c>
      <c r="R141" s="77" t="s">
        <v>133</v>
      </c>
      <c r="S141" s="77" t="s">
        <v>134</v>
      </c>
      <c r="T141" s="78" t="s">
        <v>135</v>
      </c>
      <c r="U141" s="174"/>
      <c r="V141" s="174"/>
      <c r="W141" s="174"/>
      <c r="X141" s="174"/>
      <c r="Y141" s="174"/>
      <c r="Z141" s="174"/>
      <c r="AA141" s="174"/>
      <c r="AB141" s="174"/>
      <c r="AC141" s="174"/>
      <c r="AD141" s="174"/>
      <c r="AE141" s="174"/>
    </row>
    <row r="142" spans="1:63" s="2" customFormat="1" ht="22.9" customHeight="1">
      <c r="A142" s="35"/>
      <c r="B142" s="36"/>
      <c r="C142" s="83" t="s">
        <v>136</v>
      </c>
      <c r="D142" s="37"/>
      <c r="E142" s="37"/>
      <c r="F142" s="37"/>
      <c r="G142" s="37"/>
      <c r="H142" s="37"/>
      <c r="I142" s="37"/>
      <c r="J142" s="180">
        <f>BK142</f>
        <v>0</v>
      </c>
      <c r="K142" s="37"/>
      <c r="L142" s="40"/>
      <c r="M142" s="79"/>
      <c r="N142" s="181"/>
      <c r="O142" s="80"/>
      <c r="P142" s="182">
        <f>P143+P268+P279+P284</f>
        <v>0</v>
      </c>
      <c r="Q142" s="80"/>
      <c r="R142" s="182">
        <f>R143+R268+R279+R284</f>
        <v>44.326498160000007</v>
      </c>
      <c r="S142" s="80"/>
      <c r="T142" s="183">
        <f>T143+T268+T279+T284</f>
        <v>61.15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7" t="s">
        <v>78</v>
      </c>
      <c r="AU142" s="17" t="s">
        <v>107</v>
      </c>
      <c r="BK142" s="184">
        <f>BK143+BK268+BK279+BK284</f>
        <v>0</v>
      </c>
    </row>
    <row r="143" spans="1:63" s="12" customFormat="1" ht="25.9" customHeight="1">
      <c r="B143" s="185"/>
      <c r="C143" s="186"/>
      <c r="D143" s="187" t="s">
        <v>78</v>
      </c>
      <c r="E143" s="188" t="s">
        <v>331</v>
      </c>
      <c r="F143" s="188" t="s">
        <v>332</v>
      </c>
      <c r="G143" s="186"/>
      <c r="H143" s="186"/>
      <c r="I143" s="189"/>
      <c r="J143" s="190">
        <f>BK143</f>
        <v>0</v>
      </c>
      <c r="K143" s="186"/>
      <c r="L143" s="191"/>
      <c r="M143" s="192"/>
      <c r="N143" s="193"/>
      <c r="O143" s="193"/>
      <c r="P143" s="194">
        <f>P144+P206+P213+P216+P221+P228+P256+P263+P266</f>
        <v>0</v>
      </c>
      <c r="Q143" s="193"/>
      <c r="R143" s="194">
        <f>R144+R206+R213+R216+R221+R228+R256+R263+R266</f>
        <v>43.542585700000004</v>
      </c>
      <c r="S143" s="193"/>
      <c r="T143" s="195">
        <f>T144+T206+T213+T216+T221+T228+T256+T263+T266</f>
        <v>61.15</v>
      </c>
      <c r="AR143" s="196" t="s">
        <v>86</v>
      </c>
      <c r="AT143" s="197" t="s">
        <v>78</v>
      </c>
      <c r="AU143" s="197" t="s">
        <v>79</v>
      </c>
      <c r="AY143" s="196" t="s">
        <v>139</v>
      </c>
      <c r="BK143" s="198">
        <f>BK144+BK206+BK213+BK216+BK221+BK228+BK256+BK263+BK266</f>
        <v>0</v>
      </c>
    </row>
    <row r="144" spans="1:63" s="12" customFormat="1" ht="22.9" customHeight="1">
      <c r="B144" s="185"/>
      <c r="C144" s="186"/>
      <c r="D144" s="187" t="s">
        <v>78</v>
      </c>
      <c r="E144" s="199" t="s">
        <v>86</v>
      </c>
      <c r="F144" s="199" t="s">
        <v>333</v>
      </c>
      <c r="G144" s="186"/>
      <c r="H144" s="186"/>
      <c r="I144" s="189"/>
      <c r="J144" s="200">
        <f>BK144</f>
        <v>0</v>
      </c>
      <c r="K144" s="186"/>
      <c r="L144" s="191"/>
      <c r="M144" s="192"/>
      <c r="N144" s="193"/>
      <c r="O144" s="193"/>
      <c r="P144" s="194">
        <f>SUM(P145:P205)</f>
        <v>0</v>
      </c>
      <c r="Q144" s="193"/>
      <c r="R144" s="194">
        <f>SUM(R145:R205)</f>
        <v>24.443202000000003</v>
      </c>
      <c r="S144" s="193"/>
      <c r="T144" s="195">
        <f>SUM(T145:T205)</f>
        <v>61.15</v>
      </c>
      <c r="AR144" s="196" t="s">
        <v>86</v>
      </c>
      <c r="AT144" s="197" t="s">
        <v>78</v>
      </c>
      <c r="AU144" s="197" t="s">
        <v>86</v>
      </c>
      <c r="AY144" s="196" t="s">
        <v>139</v>
      </c>
      <c r="BK144" s="198">
        <f>SUM(BK145:BK205)</f>
        <v>0</v>
      </c>
    </row>
    <row r="145" spans="1:65" s="2" customFormat="1" ht="16.5" customHeight="1">
      <c r="A145" s="35"/>
      <c r="B145" s="36"/>
      <c r="C145" s="201" t="s">
        <v>86</v>
      </c>
      <c r="D145" s="201" t="s">
        <v>142</v>
      </c>
      <c r="E145" s="202" t="s">
        <v>1097</v>
      </c>
      <c r="F145" s="203" t="s">
        <v>1098</v>
      </c>
      <c r="G145" s="204" t="s">
        <v>199</v>
      </c>
      <c r="H145" s="205">
        <v>50</v>
      </c>
      <c r="I145" s="206"/>
      <c r="J145" s="207">
        <f>ROUND(I145*H145,2)</f>
        <v>0</v>
      </c>
      <c r="K145" s="203" t="s">
        <v>336</v>
      </c>
      <c r="L145" s="40"/>
      <c r="M145" s="208" t="s">
        <v>1</v>
      </c>
      <c r="N145" s="209" t="s">
        <v>44</v>
      </c>
      <c r="O145" s="72"/>
      <c r="P145" s="210">
        <f>O145*H145</f>
        <v>0</v>
      </c>
      <c r="Q145" s="210">
        <v>0</v>
      </c>
      <c r="R145" s="210">
        <f>Q145*H145</f>
        <v>0</v>
      </c>
      <c r="S145" s="210">
        <v>0.5</v>
      </c>
      <c r="T145" s="211">
        <f>S145*H145</f>
        <v>25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2" t="s">
        <v>146</v>
      </c>
      <c r="AT145" s="212" t="s">
        <v>142</v>
      </c>
      <c r="AU145" s="212" t="s">
        <v>88</v>
      </c>
      <c r="AY145" s="17" t="s">
        <v>139</v>
      </c>
      <c r="BE145" s="213">
        <f>IF(N145="základní",J145,0)</f>
        <v>0</v>
      </c>
      <c r="BF145" s="213">
        <f>IF(N145="snížená",J145,0)</f>
        <v>0</v>
      </c>
      <c r="BG145" s="213">
        <f>IF(N145="zákl. přenesená",J145,0)</f>
        <v>0</v>
      </c>
      <c r="BH145" s="213">
        <f>IF(N145="sníž. přenesená",J145,0)</f>
        <v>0</v>
      </c>
      <c r="BI145" s="213">
        <f>IF(N145="nulová",J145,0)</f>
        <v>0</v>
      </c>
      <c r="BJ145" s="17" t="s">
        <v>86</v>
      </c>
      <c r="BK145" s="213">
        <f>ROUND(I145*H145,2)</f>
        <v>0</v>
      </c>
      <c r="BL145" s="17" t="s">
        <v>146</v>
      </c>
      <c r="BM145" s="212" t="s">
        <v>1099</v>
      </c>
    </row>
    <row r="146" spans="1:65" s="13" customFormat="1" ht="11.25">
      <c r="B146" s="218"/>
      <c r="C146" s="219"/>
      <c r="D146" s="214" t="s">
        <v>254</v>
      </c>
      <c r="E146" s="220" t="s">
        <v>1</v>
      </c>
      <c r="F146" s="221" t="s">
        <v>1100</v>
      </c>
      <c r="G146" s="219"/>
      <c r="H146" s="222">
        <v>50</v>
      </c>
      <c r="I146" s="223"/>
      <c r="J146" s="219"/>
      <c r="K146" s="219"/>
      <c r="L146" s="224"/>
      <c r="M146" s="225"/>
      <c r="N146" s="226"/>
      <c r="O146" s="226"/>
      <c r="P146" s="226"/>
      <c r="Q146" s="226"/>
      <c r="R146" s="226"/>
      <c r="S146" s="226"/>
      <c r="T146" s="227"/>
      <c r="AT146" s="228" t="s">
        <v>254</v>
      </c>
      <c r="AU146" s="228" t="s">
        <v>88</v>
      </c>
      <c r="AV146" s="13" t="s">
        <v>88</v>
      </c>
      <c r="AW146" s="13" t="s">
        <v>35</v>
      </c>
      <c r="AX146" s="13" t="s">
        <v>86</v>
      </c>
      <c r="AY146" s="228" t="s">
        <v>139</v>
      </c>
    </row>
    <row r="147" spans="1:65" s="2" customFormat="1" ht="16.5" customHeight="1">
      <c r="A147" s="35"/>
      <c r="B147" s="36"/>
      <c r="C147" s="201" t="s">
        <v>88</v>
      </c>
      <c r="D147" s="201" t="s">
        <v>142</v>
      </c>
      <c r="E147" s="202" t="s">
        <v>1101</v>
      </c>
      <c r="F147" s="203" t="s">
        <v>1102</v>
      </c>
      <c r="G147" s="204" t="s">
        <v>199</v>
      </c>
      <c r="H147" s="205">
        <v>50</v>
      </c>
      <c r="I147" s="206"/>
      <c r="J147" s="207">
        <f>ROUND(I147*H147,2)</f>
        <v>0</v>
      </c>
      <c r="K147" s="203" t="s">
        <v>336</v>
      </c>
      <c r="L147" s="40"/>
      <c r="M147" s="208" t="s">
        <v>1</v>
      </c>
      <c r="N147" s="209" t="s">
        <v>44</v>
      </c>
      <c r="O147" s="72"/>
      <c r="P147" s="210">
        <f>O147*H147</f>
        <v>0</v>
      </c>
      <c r="Q147" s="210">
        <v>0</v>
      </c>
      <c r="R147" s="210">
        <f>Q147*H147</f>
        <v>0</v>
      </c>
      <c r="S147" s="210">
        <v>0.625</v>
      </c>
      <c r="T147" s="211">
        <f>S147*H147</f>
        <v>31.25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2" t="s">
        <v>146</v>
      </c>
      <c r="AT147" s="212" t="s">
        <v>142</v>
      </c>
      <c r="AU147" s="212" t="s">
        <v>88</v>
      </c>
      <c r="AY147" s="17" t="s">
        <v>139</v>
      </c>
      <c r="BE147" s="213">
        <f>IF(N147="základní",J147,0)</f>
        <v>0</v>
      </c>
      <c r="BF147" s="213">
        <f>IF(N147="snížená",J147,0)</f>
        <v>0</v>
      </c>
      <c r="BG147" s="213">
        <f>IF(N147="zákl. přenesená",J147,0)</f>
        <v>0</v>
      </c>
      <c r="BH147" s="213">
        <f>IF(N147="sníž. přenesená",J147,0)</f>
        <v>0</v>
      </c>
      <c r="BI147" s="213">
        <f>IF(N147="nulová",J147,0)</f>
        <v>0</v>
      </c>
      <c r="BJ147" s="17" t="s">
        <v>86</v>
      </c>
      <c r="BK147" s="213">
        <f>ROUND(I147*H147,2)</f>
        <v>0</v>
      </c>
      <c r="BL147" s="17" t="s">
        <v>146</v>
      </c>
      <c r="BM147" s="212" t="s">
        <v>1103</v>
      </c>
    </row>
    <row r="148" spans="1:65" s="13" customFormat="1" ht="11.25">
      <c r="B148" s="218"/>
      <c r="C148" s="219"/>
      <c r="D148" s="214" t="s">
        <v>254</v>
      </c>
      <c r="E148" s="220" t="s">
        <v>1</v>
      </c>
      <c r="F148" s="221" t="s">
        <v>1100</v>
      </c>
      <c r="G148" s="219"/>
      <c r="H148" s="222">
        <v>50</v>
      </c>
      <c r="I148" s="223"/>
      <c r="J148" s="219"/>
      <c r="K148" s="219"/>
      <c r="L148" s="224"/>
      <c r="M148" s="225"/>
      <c r="N148" s="226"/>
      <c r="O148" s="226"/>
      <c r="P148" s="226"/>
      <c r="Q148" s="226"/>
      <c r="R148" s="226"/>
      <c r="S148" s="226"/>
      <c r="T148" s="227"/>
      <c r="AT148" s="228" t="s">
        <v>254</v>
      </c>
      <c r="AU148" s="228" t="s">
        <v>88</v>
      </c>
      <c r="AV148" s="13" t="s">
        <v>88</v>
      </c>
      <c r="AW148" s="13" t="s">
        <v>35</v>
      </c>
      <c r="AX148" s="13" t="s">
        <v>86</v>
      </c>
      <c r="AY148" s="228" t="s">
        <v>139</v>
      </c>
    </row>
    <row r="149" spans="1:65" s="2" customFormat="1" ht="16.5" customHeight="1">
      <c r="A149" s="35"/>
      <c r="B149" s="36"/>
      <c r="C149" s="201" t="s">
        <v>154</v>
      </c>
      <c r="D149" s="201" t="s">
        <v>142</v>
      </c>
      <c r="E149" s="202" t="s">
        <v>1104</v>
      </c>
      <c r="F149" s="203" t="s">
        <v>1105</v>
      </c>
      <c r="G149" s="204" t="s">
        <v>199</v>
      </c>
      <c r="H149" s="205">
        <v>50</v>
      </c>
      <c r="I149" s="206"/>
      <c r="J149" s="207">
        <f>ROUND(I149*H149,2)</f>
        <v>0</v>
      </c>
      <c r="K149" s="203" t="s">
        <v>336</v>
      </c>
      <c r="L149" s="40"/>
      <c r="M149" s="208" t="s">
        <v>1</v>
      </c>
      <c r="N149" s="209" t="s">
        <v>44</v>
      </c>
      <c r="O149" s="72"/>
      <c r="P149" s="210">
        <f>O149*H149</f>
        <v>0</v>
      </c>
      <c r="Q149" s="210">
        <v>0</v>
      </c>
      <c r="R149" s="210">
        <f>Q149*H149</f>
        <v>0</v>
      </c>
      <c r="S149" s="210">
        <v>9.8000000000000004E-2</v>
      </c>
      <c r="T149" s="211">
        <f>S149*H149</f>
        <v>4.9000000000000004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2" t="s">
        <v>146</v>
      </c>
      <c r="AT149" s="212" t="s">
        <v>142</v>
      </c>
      <c r="AU149" s="212" t="s">
        <v>88</v>
      </c>
      <c r="AY149" s="17" t="s">
        <v>139</v>
      </c>
      <c r="BE149" s="213">
        <f>IF(N149="základní",J149,0)</f>
        <v>0</v>
      </c>
      <c r="BF149" s="213">
        <f>IF(N149="snížená",J149,0)</f>
        <v>0</v>
      </c>
      <c r="BG149" s="213">
        <f>IF(N149="zákl. přenesená",J149,0)</f>
        <v>0</v>
      </c>
      <c r="BH149" s="213">
        <f>IF(N149="sníž. přenesená",J149,0)</f>
        <v>0</v>
      </c>
      <c r="BI149" s="213">
        <f>IF(N149="nulová",J149,0)</f>
        <v>0</v>
      </c>
      <c r="BJ149" s="17" t="s">
        <v>86</v>
      </c>
      <c r="BK149" s="213">
        <f>ROUND(I149*H149,2)</f>
        <v>0</v>
      </c>
      <c r="BL149" s="17" t="s">
        <v>146</v>
      </c>
      <c r="BM149" s="212" t="s">
        <v>1106</v>
      </c>
    </row>
    <row r="150" spans="1:65" s="13" customFormat="1" ht="11.25">
      <c r="B150" s="218"/>
      <c r="C150" s="219"/>
      <c r="D150" s="214" t="s">
        <v>254</v>
      </c>
      <c r="E150" s="220" t="s">
        <v>1</v>
      </c>
      <c r="F150" s="221" t="s">
        <v>1100</v>
      </c>
      <c r="G150" s="219"/>
      <c r="H150" s="222">
        <v>50</v>
      </c>
      <c r="I150" s="223"/>
      <c r="J150" s="219"/>
      <c r="K150" s="219"/>
      <c r="L150" s="224"/>
      <c r="M150" s="225"/>
      <c r="N150" s="226"/>
      <c r="O150" s="226"/>
      <c r="P150" s="226"/>
      <c r="Q150" s="226"/>
      <c r="R150" s="226"/>
      <c r="S150" s="226"/>
      <c r="T150" s="227"/>
      <c r="AT150" s="228" t="s">
        <v>254</v>
      </c>
      <c r="AU150" s="228" t="s">
        <v>88</v>
      </c>
      <c r="AV150" s="13" t="s">
        <v>88</v>
      </c>
      <c r="AW150" s="13" t="s">
        <v>35</v>
      </c>
      <c r="AX150" s="13" t="s">
        <v>86</v>
      </c>
      <c r="AY150" s="228" t="s">
        <v>139</v>
      </c>
    </row>
    <row r="151" spans="1:65" s="2" customFormat="1" ht="16.5" customHeight="1">
      <c r="A151" s="35"/>
      <c r="B151" s="36"/>
      <c r="C151" s="201" t="s">
        <v>146</v>
      </c>
      <c r="D151" s="201" t="s">
        <v>142</v>
      </c>
      <c r="E151" s="202" t="s">
        <v>1107</v>
      </c>
      <c r="F151" s="203" t="s">
        <v>1108</v>
      </c>
      <c r="G151" s="204" t="s">
        <v>356</v>
      </c>
      <c r="H151" s="205">
        <v>18375</v>
      </c>
      <c r="I151" s="206"/>
      <c r="J151" s="207">
        <f>ROUND(I151*H151,2)</f>
        <v>0</v>
      </c>
      <c r="K151" s="203" t="s">
        <v>336</v>
      </c>
      <c r="L151" s="40"/>
      <c r="M151" s="208" t="s">
        <v>1</v>
      </c>
      <c r="N151" s="209" t="s">
        <v>44</v>
      </c>
      <c r="O151" s="72"/>
      <c r="P151" s="210">
        <f>O151*H151</f>
        <v>0</v>
      </c>
      <c r="Q151" s="210">
        <v>5.0000000000000002E-5</v>
      </c>
      <c r="R151" s="210">
        <f>Q151*H151</f>
        <v>0.91875000000000007</v>
      </c>
      <c r="S151" s="210">
        <v>0</v>
      </c>
      <c r="T151" s="211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2" t="s">
        <v>146</v>
      </c>
      <c r="AT151" s="212" t="s">
        <v>142</v>
      </c>
      <c r="AU151" s="212" t="s">
        <v>88</v>
      </c>
      <c r="AY151" s="17" t="s">
        <v>139</v>
      </c>
      <c r="BE151" s="213">
        <f>IF(N151="základní",J151,0)</f>
        <v>0</v>
      </c>
      <c r="BF151" s="213">
        <f>IF(N151="snížená",J151,0)</f>
        <v>0</v>
      </c>
      <c r="BG151" s="213">
        <f>IF(N151="zákl. přenesená",J151,0)</f>
        <v>0</v>
      </c>
      <c r="BH151" s="213">
        <f>IF(N151="sníž. přenesená",J151,0)</f>
        <v>0</v>
      </c>
      <c r="BI151" s="213">
        <f>IF(N151="nulová",J151,0)</f>
        <v>0</v>
      </c>
      <c r="BJ151" s="17" t="s">
        <v>86</v>
      </c>
      <c r="BK151" s="213">
        <f>ROUND(I151*H151,2)</f>
        <v>0</v>
      </c>
      <c r="BL151" s="17" t="s">
        <v>146</v>
      </c>
      <c r="BM151" s="212" t="s">
        <v>1109</v>
      </c>
    </row>
    <row r="152" spans="1:65" s="2" customFormat="1" ht="19.5">
      <c r="A152" s="35"/>
      <c r="B152" s="36"/>
      <c r="C152" s="37"/>
      <c r="D152" s="214" t="s">
        <v>148</v>
      </c>
      <c r="E152" s="37"/>
      <c r="F152" s="215" t="s">
        <v>1110</v>
      </c>
      <c r="G152" s="37"/>
      <c r="H152" s="37"/>
      <c r="I152" s="169"/>
      <c r="J152" s="37"/>
      <c r="K152" s="37"/>
      <c r="L152" s="40"/>
      <c r="M152" s="216"/>
      <c r="N152" s="217"/>
      <c r="O152" s="72"/>
      <c r="P152" s="72"/>
      <c r="Q152" s="72"/>
      <c r="R152" s="72"/>
      <c r="S152" s="72"/>
      <c r="T152" s="73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7" t="s">
        <v>148</v>
      </c>
      <c r="AU152" s="17" t="s">
        <v>88</v>
      </c>
    </row>
    <row r="153" spans="1:65" s="13" customFormat="1" ht="11.25">
      <c r="B153" s="218"/>
      <c r="C153" s="219"/>
      <c r="D153" s="214" t="s">
        <v>254</v>
      </c>
      <c r="E153" s="220" t="s">
        <v>1</v>
      </c>
      <c r="F153" s="221" t="s">
        <v>1111</v>
      </c>
      <c r="G153" s="219"/>
      <c r="H153" s="222">
        <v>18375</v>
      </c>
      <c r="I153" s="223"/>
      <c r="J153" s="219"/>
      <c r="K153" s="219"/>
      <c r="L153" s="224"/>
      <c r="M153" s="225"/>
      <c r="N153" s="226"/>
      <c r="O153" s="226"/>
      <c r="P153" s="226"/>
      <c r="Q153" s="226"/>
      <c r="R153" s="226"/>
      <c r="S153" s="226"/>
      <c r="T153" s="227"/>
      <c r="AT153" s="228" t="s">
        <v>254</v>
      </c>
      <c r="AU153" s="228" t="s">
        <v>88</v>
      </c>
      <c r="AV153" s="13" t="s">
        <v>88</v>
      </c>
      <c r="AW153" s="13" t="s">
        <v>35</v>
      </c>
      <c r="AX153" s="13" t="s">
        <v>86</v>
      </c>
      <c r="AY153" s="228" t="s">
        <v>139</v>
      </c>
    </row>
    <row r="154" spans="1:65" s="2" customFormat="1" ht="16.5" customHeight="1">
      <c r="A154" s="35"/>
      <c r="B154" s="36"/>
      <c r="C154" s="201" t="s">
        <v>138</v>
      </c>
      <c r="D154" s="201" t="s">
        <v>142</v>
      </c>
      <c r="E154" s="202" t="s">
        <v>1112</v>
      </c>
      <c r="F154" s="203" t="s">
        <v>1113</v>
      </c>
      <c r="G154" s="204" t="s">
        <v>363</v>
      </c>
      <c r="H154" s="205">
        <v>1575</v>
      </c>
      <c r="I154" s="206"/>
      <c r="J154" s="207">
        <f>ROUND(I154*H154,2)</f>
        <v>0</v>
      </c>
      <c r="K154" s="203" t="s">
        <v>336</v>
      </c>
      <c r="L154" s="40"/>
      <c r="M154" s="208" t="s">
        <v>1</v>
      </c>
      <c r="N154" s="209" t="s">
        <v>44</v>
      </c>
      <c r="O154" s="72"/>
      <c r="P154" s="210">
        <f>O154*H154</f>
        <v>0</v>
      </c>
      <c r="Q154" s="210">
        <v>0</v>
      </c>
      <c r="R154" s="210">
        <f>Q154*H154</f>
        <v>0</v>
      </c>
      <c r="S154" s="210">
        <v>0</v>
      </c>
      <c r="T154" s="211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2" t="s">
        <v>146</v>
      </c>
      <c r="AT154" s="212" t="s">
        <v>142</v>
      </c>
      <c r="AU154" s="212" t="s">
        <v>88</v>
      </c>
      <c r="AY154" s="17" t="s">
        <v>139</v>
      </c>
      <c r="BE154" s="213">
        <f>IF(N154="základní",J154,0)</f>
        <v>0</v>
      </c>
      <c r="BF154" s="213">
        <f>IF(N154="snížená",J154,0)</f>
        <v>0</v>
      </c>
      <c r="BG154" s="213">
        <f>IF(N154="zákl. přenesená",J154,0)</f>
        <v>0</v>
      </c>
      <c r="BH154" s="213">
        <f>IF(N154="sníž. přenesená",J154,0)</f>
        <v>0</v>
      </c>
      <c r="BI154" s="213">
        <f>IF(N154="nulová",J154,0)</f>
        <v>0</v>
      </c>
      <c r="BJ154" s="17" t="s">
        <v>86</v>
      </c>
      <c r="BK154" s="213">
        <f>ROUND(I154*H154,2)</f>
        <v>0</v>
      </c>
      <c r="BL154" s="17" t="s">
        <v>146</v>
      </c>
      <c r="BM154" s="212" t="s">
        <v>1114</v>
      </c>
    </row>
    <row r="155" spans="1:65" s="13" customFormat="1" ht="11.25">
      <c r="B155" s="218"/>
      <c r="C155" s="219"/>
      <c r="D155" s="214" t="s">
        <v>254</v>
      </c>
      <c r="E155" s="220" t="s">
        <v>1</v>
      </c>
      <c r="F155" s="221" t="s">
        <v>1115</v>
      </c>
      <c r="G155" s="219"/>
      <c r="H155" s="222">
        <v>1575</v>
      </c>
      <c r="I155" s="223"/>
      <c r="J155" s="219"/>
      <c r="K155" s="219"/>
      <c r="L155" s="224"/>
      <c r="M155" s="225"/>
      <c r="N155" s="226"/>
      <c r="O155" s="226"/>
      <c r="P155" s="226"/>
      <c r="Q155" s="226"/>
      <c r="R155" s="226"/>
      <c r="S155" s="226"/>
      <c r="T155" s="227"/>
      <c r="AT155" s="228" t="s">
        <v>254</v>
      </c>
      <c r="AU155" s="228" t="s">
        <v>88</v>
      </c>
      <c r="AV155" s="13" t="s">
        <v>88</v>
      </c>
      <c r="AW155" s="13" t="s">
        <v>35</v>
      </c>
      <c r="AX155" s="13" t="s">
        <v>86</v>
      </c>
      <c r="AY155" s="228" t="s">
        <v>139</v>
      </c>
    </row>
    <row r="156" spans="1:65" s="2" customFormat="1" ht="16.5" customHeight="1">
      <c r="A156" s="35"/>
      <c r="B156" s="36"/>
      <c r="C156" s="201" t="s">
        <v>166</v>
      </c>
      <c r="D156" s="201" t="s">
        <v>142</v>
      </c>
      <c r="E156" s="202" t="s">
        <v>1116</v>
      </c>
      <c r="F156" s="203" t="s">
        <v>1117</v>
      </c>
      <c r="G156" s="204" t="s">
        <v>468</v>
      </c>
      <c r="H156" s="205">
        <v>356</v>
      </c>
      <c r="I156" s="206"/>
      <c r="J156" s="207">
        <f>ROUND(I156*H156,2)</f>
        <v>0</v>
      </c>
      <c r="K156" s="203" t="s">
        <v>336</v>
      </c>
      <c r="L156" s="40"/>
      <c r="M156" s="208" t="s">
        <v>1</v>
      </c>
      <c r="N156" s="209" t="s">
        <v>44</v>
      </c>
      <c r="O156" s="72"/>
      <c r="P156" s="210">
        <f>O156*H156</f>
        <v>0</v>
      </c>
      <c r="Q156" s="210">
        <v>5.2599999999999999E-3</v>
      </c>
      <c r="R156" s="210">
        <f>Q156*H156</f>
        <v>1.87256</v>
      </c>
      <c r="S156" s="210">
        <v>0</v>
      </c>
      <c r="T156" s="211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2" t="s">
        <v>146</v>
      </c>
      <c r="AT156" s="212" t="s">
        <v>142</v>
      </c>
      <c r="AU156" s="212" t="s">
        <v>88</v>
      </c>
      <c r="AY156" s="17" t="s">
        <v>139</v>
      </c>
      <c r="BE156" s="213">
        <f>IF(N156="základní",J156,0)</f>
        <v>0</v>
      </c>
      <c r="BF156" s="213">
        <f>IF(N156="snížená",J156,0)</f>
        <v>0</v>
      </c>
      <c r="BG156" s="213">
        <f>IF(N156="zákl. přenesená",J156,0)</f>
        <v>0</v>
      </c>
      <c r="BH156" s="213">
        <f>IF(N156="sníž. přenesená",J156,0)</f>
        <v>0</v>
      </c>
      <c r="BI156" s="213">
        <f>IF(N156="nulová",J156,0)</f>
        <v>0</v>
      </c>
      <c r="BJ156" s="17" t="s">
        <v>86</v>
      </c>
      <c r="BK156" s="213">
        <f>ROUND(I156*H156,2)</f>
        <v>0</v>
      </c>
      <c r="BL156" s="17" t="s">
        <v>146</v>
      </c>
      <c r="BM156" s="212" t="s">
        <v>1118</v>
      </c>
    </row>
    <row r="157" spans="1:65" s="2" customFormat="1" ht="19.5">
      <c r="A157" s="35"/>
      <c r="B157" s="36"/>
      <c r="C157" s="37"/>
      <c r="D157" s="214" t="s">
        <v>148</v>
      </c>
      <c r="E157" s="37"/>
      <c r="F157" s="215" t="s">
        <v>1119</v>
      </c>
      <c r="G157" s="37"/>
      <c r="H157" s="37"/>
      <c r="I157" s="169"/>
      <c r="J157" s="37"/>
      <c r="K157" s="37"/>
      <c r="L157" s="40"/>
      <c r="M157" s="216"/>
      <c r="N157" s="217"/>
      <c r="O157" s="72"/>
      <c r="P157" s="72"/>
      <c r="Q157" s="72"/>
      <c r="R157" s="72"/>
      <c r="S157" s="72"/>
      <c r="T157" s="73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7" t="s">
        <v>148</v>
      </c>
      <c r="AU157" s="17" t="s">
        <v>88</v>
      </c>
    </row>
    <row r="158" spans="1:65" s="2" customFormat="1" ht="16.5" customHeight="1">
      <c r="A158" s="35"/>
      <c r="B158" s="36"/>
      <c r="C158" s="201" t="s">
        <v>171</v>
      </c>
      <c r="D158" s="201" t="s">
        <v>142</v>
      </c>
      <c r="E158" s="202" t="s">
        <v>1120</v>
      </c>
      <c r="F158" s="203" t="s">
        <v>1121</v>
      </c>
      <c r="G158" s="204" t="s">
        <v>468</v>
      </c>
      <c r="H158" s="205">
        <v>356</v>
      </c>
      <c r="I158" s="206"/>
      <c r="J158" s="207">
        <f>ROUND(I158*H158,2)</f>
        <v>0</v>
      </c>
      <c r="K158" s="203" t="s">
        <v>336</v>
      </c>
      <c r="L158" s="40"/>
      <c r="M158" s="208" t="s">
        <v>1</v>
      </c>
      <c r="N158" s="209" t="s">
        <v>44</v>
      </c>
      <c r="O158" s="72"/>
      <c r="P158" s="210">
        <f>O158*H158</f>
        <v>0</v>
      </c>
      <c r="Q158" s="210">
        <v>0</v>
      </c>
      <c r="R158" s="210">
        <f>Q158*H158</f>
        <v>0</v>
      </c>
      <c r="S158" s="210">
        <v>0</v>
      </c>
      <c r="T158" s="211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2" t="s">
        <v>146</v>
      </c>
      <c r="AT158" s="212" t="s">
        <v>142</v>
      </c>
      <c r="AU158" s="212" t="s">
        <v>88</v>
      </c>
      <c r="AY158" s="17" t="s">
        <v>139</v>
      </c>
      <c r="BE158" s="213">
        <f>IF(N158="základní",J158,0)</f>
        <v>0</v>
      </c>
      <c r="BF158" s="213">
        <f>IF(N158="snížená",J158,0)</f>
        <v>0</v>
      </c>
      <c r="BG158" s="213">
        <f>IF(N158="zákl. přenesená",J158,0)</f>
        <v>0</v>
      </c>
      <c r="BH158" s="213">
        <f>IF(N158="sníž. přenesená",J158,0)</f>
        <v>0</v>
      </c>
      <c r="BI158" s="213">
        <f>IF(N158="nulová",J158,0)</f>
        <v>0</v>
      </c>
      <c r="BJ158" s="17" t="s">
        <v>86</v>
      </c>
      <c r="BK158" s="213">
        <f>ROUND(I158*H158,2)</f>
        <v>0</v>
      </c>
      <c r="BL158" s="17" t="s">
        <v>146</v>
      </c>
      <c r="BM158" s="212" t="s">
        <v>1122</v>
      </c>
    </row>
    <row r="159" spans="1:65" s="2" customFormat="1" ht="16.5" customHeight="1">
      <c r="A159" s="35"/>
      <c r="B159" s="36"/>
      <c r="C159" s="201" t="s">
        <v>176</v>
      </c>
      <c r="D159" s="201" t="s">
        <v>142</v>
      </c>
      <c r="E159" s="202" t="s">
        <v>1123</v>
      </c>
      <c r="F159" s="203" t="s">
        <v>1124</v>
      </c>
      <c r="G159" s="204" t="s">
        <v>199</v>
      </c>
      <c r="H159" s="205">
        <v>102.5</v>
      </c>
      <c r="I159" s="206"/>
      <c r="J159" s="207">
        <f>ROUND(I159*H159,2)</f>
        <v>0</v>
      </c>
      <c r="K159" s="203" t="s">
        <v>336</v>
      </c>
      <c r="L159" s="40"/>
      <c r="M159" s="208" t="s">
        <v>1</v>
      </c>
      <c r="N159" s="209" t="s">
        <v>44</v>
      </c>
      <c r="O159" s="72"/>
      <c r="P159" s="210">
        <f>O159*H159</f>
        <v>0</v>
      </c>
      <c r="Q159" s="210">
        <v>0</v>
      </c>
      <c r="R159" s="210">
        <f>Q159*H159</f>
        <v>0</v>
      </c>
      <c r="S159" s="210">
        <v>0</v>
      </c>
      <c r="T159" s="211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2" t="s">
        <v>146</v>
      </c>
      <c r="AT159" s="212" t="s">
        <v>142</v>
      </c>
      <c r="AU159" s="212" t="s">
        <v>88</v>
      </c>
      <c r="AY159" s="17" t="s">
        <v>139</v>
      </c>
      <c r="BE159" s="213">
        <f>IF(N159="základní",J159,0)</f>
        <v>0</v>
      </c>
      <c r="BF159" s="213">
        <f>IF(N159="snížená",J159,0)</f>
        <v>0</v>
      </c>
      <c r="BG159" s="213">
        <f>IF(N159="zákl. přenesená",J159,0)</f>
        <v>0</v>
      </c>
      <c r="BH159" s="213">
        <f>IF(N159="sníž. přenesená",J159,0)</f>
        <v>0</v>
      </c>
      <c r="BI159" s="213">
        <f>IF(N159="nulová",J159,0)</f>
        <v>0</v>
      </c>
      <c r="BJ159" s="17" t="s">
        <v>86</v>
      </c>
      <c r="BK159" s="213">
        <f>ROUND(I159*H159,2)</f>
        <v>0</v>
      </c>
      <c r="BL159" s="17" t="s">
        <v>146</v>
      </c>
      <c r="BM159" s="212" t="s">
        <v>1125</v>
      </c>
    </row>
    <row r="160" spans="1:65" s="13" customFormat="1" ht="11.25">
      <c r="B160" s="218"/>
      <c r="C160" s="219"/>
      <c r="D160" s="214" t="s">
        <v>254</v>
      </c>
      <c r="E160" s="220" t="s">
        <v>1</v>
      </c>
      <c r="F160" s="221" t="s">
        <v>1126</v>
      </c>
      <c r="G160" s="219"/>
      <c r="H160" s="222">
        <v>102.5</v>
      </c>
      <c r="I160" s="223"/>
      <c r="J160" s="219"/>
      <c r="K160" s="219"/>
      <c r="L160" s="224"/>
      <c r="M160" s="225"/>
      <c r="N160" s="226"/>
      <c r="O160" s="226"/>
      <c r="P160" s="226"/>
      <c r="Q160" s="226"/>
      <c r="R160" s="226"/>
      <c r="S160" s="226"/>
      <c r="T160" s="227"/>
      <c r="AT160" s="228" t="s">
        <v>254</v>
      </c>
      <c r="AU160" s="228" t="s">
        <v>88</v>
      </c>
      <c r="AV160" s="13" t="s">
        <v>88</v>
      </c>
      <c r="AW160" s="13" t="s">
        <v>35</v>
      </c>
      <c r="AX160" s="13" t="s">
        <v>86</v>
      </c>
      <c r="AY160" s="228" t="s">
        <v>139</v>
      </c>
    </row>
    <row r="161" spans="1:65" s="2" customFormat="1" ht="21.75" customHeight="1">
      <c r="A161" s="35"/>
      <c r="B161" s="36"/>
      <c r="C161" s="201" t="s">
        <v>183</v>
      </c>
      <c r="D161" s="201" t="s">
        <v>142</v>
      </c>
      <c r="E161" s="202" t="s">
        <v>1127</v>
      </c>
      <c r="F161" s="203" t="s">
        <v>1128</v>
      </c>
      <c r="G161" s="204" t="s">
        <v>369</v>
      </c>
      <c r="H161" s="205">
        <v>84.3</v>
      </c>
      <c r="I161" s="206"/>
      <c r="J161" s="207">
        <f>ROUND(I161*H161,2)</f>
        <v>0</v>
      </c>
      <c r="K161" s="203" t="s">
        <v>336</v>
      </c>
      <c r="L161" s="40"/>
      <c r="M161" s="208" t="s">
        <v>1</v>
      </c>
      <c r="N161" s="209" t="s">
        <v>44</v>
      </c>
      <c r="O161" s="72"/>
      <c r="P161" s="210">
        <f>O161*H161</f>
        <v>0</v>
      </c>
      <c r="Q161" s="210">
        <v>0</v>
      </c>
      <c r="R161" s="210">
        <f>Q161*H161</f>
        <v>0</v>
      </c>
      <c r="S161" s="210">
        <v>0</v>
      </c>
      <c r="T161" s="211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12" t="s">
        <v>146</v>
      </c>
      <c r="AT161" s="212" t="s">
        <v>142</v>
      </c>
      <c r="AU161" s="212" t="s">
        <v>88</v>
      </c>
      <c r="AY161" s="17" t="s">
        <v>139</v>
      </c>
      <c r="BE161" s="213">
        <f>IF(N161="základní",J161,0)</f>
        <v>0</v>
      </c>
      <c r="BF161" s="213">
        <f>IF(N161="snížená",J161,0)</f>
        <v>0</v>
      </c>
      <c r="BG161" s="213">
        <f>IF(N161="zákl. přenesená",J161,0)</f>
        <v>0</v>
      </c>
      <c r="BH161" s="213">
        <f>IF(N161="sníž. přenesená",J161,0)</f>
        <v>0</v>
      </c>
      <c r="BI161" s="213">
        <f>IF(N161="nulová",J161,0)</f>
        <v>0</v>
      </c>
      <c r="BJ161" s="17" t="s">
        <v>86</v>
      </c>
      <c r="BK161" s="213">
        <f>ROUND(I161*H161,2)</f>
        <v>0</v>
      </c>
      <c r="BL161" s="17" t="s">
        <v>146</v>
      </c>
      <c r="BM161" s="212" t="s">
        <v>1129</v>
      </c>
    </row>
    <row r="162" spans="1:65" s="13" customFormat="1" ht="11.25">
      <c r="B162" s="218"/>
      <c r="C162" s="219"/>
      <c r="D162" s="214" t="s">
        <v>254</v>
      </c>
      <c r="E162" s="220" t="s">
        <v>1</v>
      </c>
      <c r="F162" s="221" t="s">
        <v>1130</v>
      </c>
      <c r="G162" s="219"/>
      <c r="H162" s="222">
        <v>84.3</v>
      </c>
      <c r="I162" s="223"/>
      <c r="J162" s="219"/>
      <c r="K162" s="219"/>
      <c r="L162" s="224"/>
      <c r="M162" s="225"/>
      <c r="N162" s="226"/>
      <c r="O162" s="226"/>
      <c r="P162" s="226"/>
      <c r="Q162" s="226"/>
      <c r="R162" s="226"/>
      <c r="S162" s="226"/>
      <c r="T162" s="227"/>
      <c r="AT162" s="228" t="s">
        <v>254</v>
      </c>
      <c r="AU162" s="228" t="s">
        <v>88</v>
      </c>
      <c r="AV162" s="13" t="s">
        <v>88</v>
      </c>
      <c r="AW162" s="13" t="s">
        <v>35</v>
      </c>
      <c r="AX162" s="13" t="s">
        <v>86</v>
      </c>
      <c r="AY162" s="228" t="s">
        <v>139</v>
      </c>
    </row>
    <row r="163" spans="1:65" s="2" customFormat="1" ht="16.5" customHeight="1">
      <c r="A163" s="35"/>
      <c r="B163" s="36"/>
      <c r="C163" s="201" t="s">
        <v>188</v>
      </c>
      <c r="D163" s="201" t="s">
        <v>142</v>
      </c>
      <c r="E163" s="202" t="s">
        <v>1131</v>
      </c>
      <c r="F163" s="203" t="s">
        <v>1132</v>
      </c>
      <c r="G163" s="204" t="s">
        <v>369</v>
      </c>
      <c r="H163" s="205">
        <v>119.2</v>
      </c>
      <c r="I163" s="206"/>
      <c r="J163" s="207">
        <f>ROUND(I163*H163,2)</f>
        <v>0</v>
      </c>
      <c r="K163" s="203" t="s">
        <v>336</v>
      </c>
      <c r="L163" s="40"/>
      <c r="M163" s="208" t="s">
        <v>1</v>
      </c>
      <c r="N163" s="209" t="s">
        <v>44</v>
      </c>
      <c r="O163" s="72"/>
      <c r="P163" s="210">
        <f>O163*H163</f>
        <v>0</v>
      </c>
      <c r="Q163" s="210">
        <v>0</v>
      </c>
      <c r="R163" s="210">
        <f>Q163*H163</f>
        <v>0</v>
      </c>
      <c r="S163" s="210">
        <v>0</v>
      </c>
      <c r="T163" s="211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12" t="s">
        <v>146</v>
      </c>
      <c r="AT163" s="212" t="s">
        <v>142</v>
      </c>
      <c r="AU163" s="212" t="s">
        <v>88</v>
      </c>
      <c r="AY163" s="17" t="s">
        <v>139</v>
      </c>
      <c r="BE163" s="213">
        <f>IF(N163="základní",J163,0)</f>
        <v>0</v>
      </c>
      <c r="BF163" s="213">
        <f>IF(N163="snížená",J163,0)</f>
        <v>0</v>
      </c>
      <c r="BG163" s="213">
        <f>IF(N163="zákl. přenesená",J163,0)</f>
        <v>0</v>
      </c>
      <c r="BH163" s="213">
        <f>IF(N163="sníž. přenesená",J163,0)</f>
        <v>0</v>
      </c>
      <c r="BI163" s="213">
        <f>IF(N163="nulová",J163,0)</f>
        <v>0</v>
      </c>
      <c r="BJ163" s="17" t="s">
        <v>86</v>
      </c>
      <c r="BK163" s="213">
        <f>ROUND(I163*H163,2)</f>
        <v>0</v>
      </c>
      <c r="BL163" s="17" t="s">
        <v>146</v>
      </c>
      <c r="BM163" s="212" t="s">
        <v>1133</v>
      </c>
    </row>
    <row r="164" spans="1:65" s="13" customFormat="1" ht="11.25">
      <c r="B164" s="218"/>
      <c r="C164" s="219"/>
      <c r="D164" s="214" t="s">
        <v>254</v>
      </c>
      <c r="E164" s="220" t="s">
        <v>1</v>
      </c>
      <c r="F164" s="221" t="s">
        <v>1134</v>
      </c>
      <c r="G164" s="219"/>
      <c r="H164" s="222">
        <v>102.5</v>
      </c>
      <c r="I164" s="223"/>
      <c r="J164" s="219"/>
      <c r="K164" s="219"/>
      <c r="L164" s="224"/>
      <c r="M164" s="225"/>
      <c r="N164" s="226"/>
      <c r="O164" s="226"/>
      <c r="P164" s="226"/>
      <c r="Q164" s="226"/>
      <c r="R164" s="226"/>
      <c r="S164" s="226"/>
      <c r="T164" s="227"/>
      <c r="AT164" s="228" t="s">
        <v>254</v>
      </c>
      <c r="AU164" s="228" t="s">
        <v>88</v>
      </c>
      <c r="AV164" s="13" t="s">
        <v>88</v>
      </c>
      <c r="AW164" s="13" t="s">
        <v>35</v>
      </c>
      <c r="AX164" s="13" t="s">
        <v>79</v>
      </c>
      <c r="AY164" s="228" t="s">
        <v>139</v>
      </c>
    </row>
    <row r="165" spans="1:65" s="13" customFormat="1" ht="11.25">
      <c r="B165" s="218"/>
      <c r="C165" s="219"/>
      <c r="D165" s="214" t="s">
        <v>254</v>
      </c>
      <c r="E165" s="220" t="s">
        <v>1</v>
      </c>
      <c r="F165" s="221" t="s">
        <v>1135</v>
      </c>
      <c r="G165" s="219"/>
      <c r="H165" s="222">
        <v>16.7</v>
      </c>
      <c r="I165" s="223"/>
      <c r="J165" s="219"/>
      <c r="K165" s="219"/>
      <c r="L165" s="224"/>
      <c r="M165" s="225"/>
      <c r="N165" s="226"/>
      <c r="O165" s="226"/>
      <c r="P165" s="226"/>
      <c r="Q165" s="226"/>
      <c r="R165" s="226"/>
      <c r="S165" s="226"/>
      <c r="T165" s="227"/>
      <c r="AT165" s="228" t="s">
        <v>254</v>
      </c>
      <c r="AU165" s="228" t="s">
        <v>88</v>
      </c>
      <c r="AV165" s="13" t="s">
        <v>88</v>
      </c>
      <c r="AW165" s="13" t="s">
        <v>35</v>
      </c>
      <c r="AX165" s="13" t="s">
        <v>79</v>
      </c>
      <c r="AY165" s="228" t="s">
        <v>139</v>
      </c>
    </row>
    <row r="166" spans="1:65" s="14" customFormat="1" ht="11.25">
      <c r="B166" s="235"/>
      <c r="C166" s="236"/>
      <c r="D166" s="214" t="s">
        <v>254</v>
      </c>
      <c r="E166" s="237" t="s">
        <v>1</v>
      </c>
      <c r="F166" s="238" t="s">
        <v>349</v>
      </c>
      <c r="G166" s="236"/>
      <c r="H166" s="239">
        <v>119.2</v>
      </c>
      <c r="I166" s="240"/>
      <c r="J166" s="236"/>
      <c r="K166" s="236"/>
      <c r="L166" s="241"/>
      <c r="M166" s="242"/>
      <c r="N166" s="243"/>
      <c r="O166" s="243"/>
      <c r="P166" s="243"/>
      <c r="Q166" s="243"/>
      <c r="R166" s="243"/>
      <c r="S166" s="243"/>
      <c r="T166" s="244"/>
      <c r="AT166" s="245" t="s">
        <v>254</v>
      </c>
      <c r="AU166" s="245" t="s">
        <v>88</v>
      </c>
      <c r="AV166" s="14" t="s">
        <v>146</v>
      </c>
      <c r="AW166" s="14" t="s">
        <v>35</v>
      </c>
      <c r="AX166" s="14" t="s">
        <v>86</v>
      </c>
      <c r="AY166" s="245" t="s">
        <v>139</v>
      </c>
    </row>
    <row r="167" spans="1:65" s="2" customFormat="1" ht="21.75" customHeight="1">
      <c r="A167" s="35"/>
      <c r="B167" s="36"/>
      <c r="C167" s="201" t="s">
        <v>192</v>
      </c>
      <c r="D167" s="201" t="s">
        <v>142</v>
      </c>
      <c r="E167" s="202" t="s">
        <v>1136</v>
      </c>
      <c r="F167" s="203" t="s">
        <v>1137</v>
      </c>
      <c r="G167" s="204" t="s">
        <v>369</v>
      </c>
      <c r="H167" s="205">
        <v>55</v>
      </c>
      <c r="I167" s="206"/>
      <c r="J167" s="207">
        <f>ROUND(I167*H167,2)</f>
        <v>0</v>
      </c>
      <c r="K167" s="203" t="s">
        <v>336</v>
      </c>
      <c r="L167" s="40"/>
      <c r="M167" s="208" t="s">
        <v>1</v>
      </c>
      <c r="N167" s="209" t="s">
        <v>44</v>
      </c>
      <c r="O167" s="72"/>
      <c r="P167" s="210">
        <f>O167*H167</f>
        <v>0</v>
      </c>
      <c r="Q167" s="210">
        <v>0</v>
      </c>
      <c r="R167" s="210">
        <f>Q167*H167</f>
        <v>0</v>
      </c>
      <c r="S167" s="210">
        <v>0</v>
      </c>
      <c r="T167" s="211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12" t="s">
        <v>146</v>
      </c>
      <c r="AT167" s="212" t="s">
        <v>142</v>
      </c>
      <c r="AU167" s="212" t="s">
        <v>88</v>
      </c>
      <c r="AY167" s="17" t="s">
        <v>139</v>
      </c>
      <c r="BE167" s="213">
        <f>IF(N167="základní",J167,0)</f>
        <v>0</v>
      </c>
      <c r="BF167" s="213">
        <f>IF(N167="snížená",J167,0)</f>
        <v>0</v>
      </c>
      <c r="BG167" s="213">
        <f>IF(N167="zákl. přenesená",J167,0)</f>
        <v>0</v>
      </c>
      <c r="BH167" s="213">
        <f>IF(N167="sníž. přenesená",J167,0)</f>
        <v>0</v>
      </c>
      <c r="BI167" s="213">
        <f>IF(N167="nulová",J167,0)</f>
        <v>0</v>
      </c>
      <c r="BJ167" s="17" t="s">
        <v>86</v>
      </c>
      <c r="BK167" s="213">
        <f>ROUND(I167*H167,2)</f>
        <v>0</v>
      </c>
      <c r="BL167" s="17" t="s">
        <v>146</v>
      </c>
      <c r="BM167" s="212" t="s">
        <v>1138</v>
      </c>
    </row>
    <row r="168" spans="1:65" s="13" customFormat="1" ht="11.25">
      <c r="B168" s="218"/>
      <c r="C168" s="219"/>
      <c r="D168" s="214" t="s">
        <v>254</v>
      </c>
      <c r="E168" s="220" t="s">
        <v>1</v>
      </c>
      <c r="F168" s="221" t="s">
        <v>1139</v>
      </c>
      <c r="G168" s="219"/>
      <c r="H168" s="222">
        <v>55</v>
      </c>
      <c r="I168" s="223"/>
      <c r="J168" s="219"/>
      <c r="K168" s="219"/>
      <c r="L168" s="224"/>
      <c r="M168" s="225"/>
      <c r="N168" s="226"/>
      <c r="O168" s="226"/>
      <c r="P168" s="226"/>
      <c r="Q168" s="226"/>
      <c r="R168" s="226"/>
      <c r="S168" s="226"/>
      <c r="T168" s="227"/>
      <c r="AT168" s="228" t="s">
        <v>254</v>
      </c>
      <c r="AU168" s="228" t="s">
        <v>88</v>
      </c>
      <c r="AV168" s="13" t="s">
        <v>88</v>
      </c>
      <c r="AW168" s="13" t="s">
        <v>35</v>
      </c>
      <c r="AX168" s="13" t="s">
        <v>86</v>
      </c>
      <c r="AY168" s="228" t="s">
        <v>139</v>
      </c>
    </row>
    <row r="169" spans="1:65" s="2" customFormat="1" ht="16.5" customHeight="1">
      <c r="A169" s="35"/>
      <c r="B169" s="36"/>
      <c r="C169" s="201" t="s">
        <v>196</v>
      </c>
      <c r="D169" s="201" t="s">
        <v>142</v>
      </c>
      <c r="E169" s="202" t="s">
        <v>1140</v>
      </c>
      <c r="F169" s="203" t="s">
        <v>1141</v>
      </c>
      <c r="G169" s="204" t="s">
        <v>199</v>
      </c>
      <c r="H169" s="205">
        <v>78.400000000000006</v>
      </c>
      <c r="I169" s="206"/>
      <c r="J169" s="207">
        <f>ROUND(I169*H169,2)</f>
        <v>0</v>
      </c>
      <c r="K169" s="203" t="s">
        <v>336</v>
      </c>
      <c r="L169" s="40"/>
      <c r="M169" s="208" t="s">
        <v>1</v>
      </c>
      <c r="N169" s="209" t="s">
        <v>44</v>
      </c>
      <c r="O169" s="72"/>
      <c r="P169" s="210">
        <f>O169*H169</f>
        <v>0</v>
      </c>
      <c r="Q169" s="210">
        <v>6.3000000000000003E-4</v>
      </c>
      <c r="R169" s="210">
        <f>Q169*H169</f>
        <v>4.9392000000000005E-2</v>
      </c>
      <c r="S169" s="210">
        <v>0</v>
      </c>
      <c r="T169" s="211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12" t="s">
        <v>146</v>
      </c>
      <c r="AT169" s="212" t="s">
        <v>142</v>
      </c>
      <c r="AU169" s="212" t="s">
        <v>88</v>
      </c>
      <c r="AY169" s="17" t="s">
        <v>139</v>
      </c>
      <c r="BE169" s="213">
        <f>IF(N169="základní",J169,0)</f>
        <v>0</v>
      </c>
      <c r="BF169" s="213">
        <f>IF(N169="snížená",J169,0)</f>
        <v>0</v>
      </c>
      <c r="BG169" s="213">
        <f>IF(N169="zákl. přenesená",J169,0)</f>
        <v>0</v>
      </c>
      <c r="BH169" s="213">
        <f>IF(N169="sníž. přenesená",J169,0)</f>
        <v>0</v>
      </c>
      <c r="BI169" s="213">
        <f>IF(N169="nulová",J169,0)</f>
        <v>0</v>
      </c>
      <c r="BJ169" s="17" t="s">
        <v>86</v>
      </c>
      <c r="BK169" s="213">
        <f>ROUND(I169*H169,2)</f>
        <v>0</v>
      </c>
      <c r="BL169" s="17" t="s">
        <v>146</v>
      </c>
      <c r="BM169" s="212" t="s">
        <v>1142</v>
      </c>
    </row>
    <row r="170" spans="1:65" s="13" customFormat="1" ht="11.25">
      <c r="B170" s="218"/>
      <c r="C170" s="219"/>
      <c r="D170" s="214" t="s">
        <v>254</v>
      </c>
      <c r="E170" s="220" t="s">
        <v>1</v>
      </c>
      <c r="F170" s="221" t="s">
        <v>1143</v>
      </c>
      <c r="G170" s="219"/>
      <c r="H170" s="222">
        <v>78.400000000000006</v>
      </c>
      <c r="I170" s="223"/>
      <c r="J170" s="219"/>
      <c r="K170" s="219"/>
      <c r="L170" s="224"/>
      <c r="M170" s="225"/>
      <c r="N170" s="226"/>
      <c r="O170" s="226"/>
      <c r="P170" s="226"/>
      <c r="Q170" s="226"/>
      <c r="R170" s="226"/>
      <c r="S170" s="226"/>
      <c r="T170" s="227"/>
      <c r="AT170" s="228" t="s">
        <v>254</v>
      </c>
      <c r="AU170" s="228" t="s">
        <v>88</v>
      </c>
      <c r="AV170" s="13" t="s">
        <v>88</v>
      </c>
      <c r="AW170" s="13" t="s">
        <v>35</v>
      </c>
      <c r="AX170" s="13" t="s">
        <v>86</v>
      </c>
      <c r="AY170" s="228" t="s">
        <v>139</v>
      </c>
    </row>
    <row r="171" spans="1:65" s="2" customFormat="1" ht="16.5" customHeight="1">
      <c r="A171" s="35"/>
      <c r="B171" s="36"/>
      <c r="C171" s="201" t="s">
        <v>201</v>
      </c>
      <c r="D171" s="201" t="s">
        <v>142</v>
      </c>
      <c r="E171" s="202" t="s">
        <v>1144</v>
      </c>
      <c r="F171" s="203" t="s">
        <v>1145</v>
      </c>
      <c r="G171" s="204" t="s">
        <v>199</v>
      </c>
      <c r="H171" s="205">
        <v>78.400000000000006</v>
      </c>
      <c r="I171" s="206"/>
      <c r="J171" s="207">
        <f>ROUND(I171*H171,2)</f>
        <v>0</v>
      </c>
      <c r="K171" s="203" t="s">
        <v>336</v>
      </c>
      <c r="L171" s="40"/>
      <c r="M171" s="208" t="s">
        <v>1</v>
      </c>
      <c r="N171" s="209" t="s">
        <v>44</v>
      </c>
      <c r="O171" s="72"/>
      <c r="P171" s="210">
        <f>O171*H171</f>
        <v>0</v>
      </c>
      <c r="Q171" s="210">
        <v>0</v>
      </c>
      <c r="R171" s="210">
        <f>Q171*H171</f>
        <v>0</v>
      </c>
      <c r="S171" s="210">
        <v>0</v>
      </c>
      <c r="T171" s="211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12" t="s">
        <v>146</v>
      </c>
      <c r="AT171" s="212" t="s">
        <v>142</v>
      </c>
      <c r="AU171" s="212" t="s">
        <v>88</v>
      </c>
      <c r="AY171" s="17" t="s">
        <v>139</v>
      </c>
      <c r="BE171" s="213">
        <f>IF(N171="základní",J171,0)</f>
        <v>0</v>
      </c>
      <c r="BF171" s="213">
        <f>IF(N171="snížená",J171,0)</f>
        <v>0</v>
      </c>
      <c r="BG171" s="213">
        <f>IF(N171="zákl. přenesená",J171,0)</f>
        <v>0</v>
      </c>
      <c r="BH171" s="213">
        <f>IF(N171="sníž. přenesená",J171,0)</f>
        <v>0</v>
      </c>
      <c r="BI171" s="213">
        <f>IF(N171="nulová",J171,0)</f>
        <v>0</v>
      </c>
      <c r="BJ171" s="17" t="s">
        <v>86</v>
      </c>
      <c r="BK171" s="213">
        <f>ROUND(I171*H171,2)</f>
        <v>0</v>
      </c>
      <c r="BL171" s="17" t="s">
        <v>146</v>
      </c>
      <c r="BM171" s="212" t="s">
        <v>1146</v>
      </c>
    </row>
    <row r="172" spans="1:65" s="2" customFormat="1" ht="21.75" customHeight="1">
      <c r="A172" s="35"/>
      <c r="B172" s="36"/>
      <c r="C172" s="201" t="s">
        <v>206</v>
      </c>
      <c r="D172" s="201" t="s">
        <v>142</v>
      </c>
      <c r="E172" s="202" t="s">
        <v>1147</v>
      </c>
      <c r="F172" s="203" t="s">
        <v>1148</v>
      </c>
      <c r="G172" s="204" t="s">
        <v>369</v>
      </c>
      <c r="H172" s="205">
        <v>286.89999999999998</v>
      </c>
      <c r="I172" s="206"/>
      <c r="J172" s="207">
        <f>ROUND(I172*H172,2)</f>
        <v>0</v>
      </c>
      <c r="K172" s="203" t="s">
        <v>336</v>
      </c>
      <c r="L172" s="40"/>
      <c r="M172" s="208" t="s">
        <v>1</v>
      </c>
      <c r="N172" s="209" t="s">
        <v>44</v>
      </c>
      <c r="O172" s="72"/>
      <c r="P172" s="210">
        <f>O172*H172</f>
        <v>0</v>
      </c>
      <c r="Q172" s="210">
        <v>0</v>
      </c>
      <c r="R172" s="210">
        <f>Q172*H172</f>
        <v>0</v>
      </c>
      <c r="S172" s="210">
        <v>0</v>
      </c>
      <c r="T172" s="211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12" t="s">
        <v>146</v>
      </c>
      <c r="AT172" s="212" t="s">
        <v>142</v>
      </c>
      <c r="AU172" s="212" t="s">
        <v>88</v>
      </c>
      <c r="AY172" s="17" t="s">
        <v>139</v>
      </c>
      <c r="BE172" s="213">
        <f>IF(N172="základní",J172,0)</f>
        <v>0</v>
      </c>
      <c r="BF172" s="213">
        <f>IF(N172="snížená",J172,0)</f>
        <v>0</v>
      </c>
      <c r="BG172" s="213">
        <f>IF(N172="zákl. přenesená",J172,0)</f>
        <v>0</v>
      </c>
      <c r="BH172" s="213">
        <f>IF(N172="sníž. přenesená",J172,0)</f>
        <v>0</v>
      </c>
      <c r="BI172" s="213">
        <f>IF(N172="nulová",J172,0)</f>
        <v>0</v>
      </c>
      <c r="BJ172" s="17" t="s">
        <v>86</v>
      </c>
      <c r="BK172" s="213">
        <f>ROUND(I172*H172,2)</f>
        <v>0</v>
      </c>
      <c r="BL172" s="17" t="s">
        <v>146</v>
      </c>
      <c r="BM172" s="212" t="s">
        <v>1149</v>
      </c>
    </row>
    <row r="173" spans="1:65" s="13" customFormat="1" ht="11.25">
      <c r="B173" s="218"/>
      <c r="C173" s="219"/>
      <c r="D173" s="214" t="s">
        <v>254</v>
      </c>
      <c r="E173" s="220" t="s">
        <v>1</v>
      </c>
      <c r="F173" s="221" t="s">
        <v>1130</v>
      </c>
      <c r="G173" s="219"/>
      <c r="H173" s="222">
        <v>84.3</v>
      </c>
      <c r="I173" s="223"/>
      <c r="J173" s="219"/>
      <c r="K173" s="219"/>
      <c r="L173" s="224"/>
      <c r="M173" s="225"/>
      <c r="N173" s="226"/>
      <c r="O173" s="226"/>
      <c r="P173" s="226"/>
      <c r="Q173" s="226"/>
      <c r="R173" s="226"/>
      <c r="S173" s="226"/>
      <c r="T173" s="227"/>
      <c r="AT173" s="228" t="s">
        <v>254</v>
      </c>
      <c r="AU173" s="228" t="s">
        <v>88</v>
      </c>
      <c r="AV173" s="13" t="s">
        <v>88</v>
      </c>
      <c r="AW173" s="13" t="s">
        <v>35</v>
      </c>
      <c r="AX173" s="13" t="s">
        <v>79</v>
      </c>
      <c r="AY173" s="228" t="s">
        <v>139</v>
      </c>
    </row>
    <row r="174" spans="1:65" s="13" customFormat="1" ht="11.25">
      <c r="B174" s="218"/>
      <c r="C174" s="219"/>
      <c r="D174" s="214" t="s">
        <v>254</v>
      </c>
      <c r="E174" s="220" t="s">
        <v>1</v>
      </c>
      <c r="F174" s="221" t="s">
        <v>1150</v>
      </c>
      <c r="G174" s="219"/>
      <c r="H174" s="222">
        <v>18.75</v>
      </c>
      <c r="I174" s="223"/>
      <c r="J174" s="219"/>
      <c r="K174" s="219"/>
      <c r="L174" s="224"/>
      <c r="M174" s="225"/>
      <c r="N174" s="226"/>
      <c r="O174" s="226"/>
      <c r="P174" s="226"/>
      <c r="Q174" s="226"/>
      <c r="R174" s="226"/>
      <c r="S174" s="226"/>
      <c r="T174" s="227"/>
      <c r="AT174" s="228" t="s">
        <v>254</v>
      </c>
      <c r="AU174" s="228" t="s">
        <v>88</v>
      </c>
      <c r="AV174" s="13" t="s">
        <v>88</v>
      </c>
      <c r="AW174" s="13" t="s">
        <v>35</v>
      </c>
      <c r="AX174" s="13" t="s">
        <v>79</v>
      </c>
      <c r="AY174" s="228" t="s">
        <v>139</v>
      </c>
    </row>
    <row r="175" spans="1:65" s="13" customFormat="1" ht="11.25">
      <c r="B175" s="218"/>
      <c r="C175" s="219"/>
      <c r="D175" s="214" t="s">
        <v>254</v>
      </c>
      <c r="E175" s="220" t="s">
        <v>1</v>
      </c>
      <c r="F175" s="221" t="s">
        <v>1139</v>
      </c>
      <c r="G175" s="219"/>
      <c r="H175" s="222">
        <v>55</v>
      </c>
      <c r="I175" s="223"/>
      <c r="J175" s="219"/>
      <c r="K175" s="219"/>
      <c r="L175" s="224"/>
      <c r="M175" s="225"/>
      <c r="N175" s="226"/>
      <c r="O175" s="226"/>
      <c r="P175" s="226"/>
      <c r="Q175" s="226"/>
      <c r="R175" s="226"/>
      <c r="S175" s="226"/>
      <c r="T175" s="227"/>
      <c r="AT175" s="228" t="s">
        <v>254</v>
      </c>
      <c r="AU175" s="228" t="s">
        <v>88</v>
      </c>
      <c r="AV175" s="13" t="s">
        <v>88</v>
      </c>
      <c r="AW175" s="13" t="s">
        <v>35</v>
      </c>
      <c r="AX175" s="13" t="s">
        <v>79</v>
      </c>
      <c r="AY175" s="228" t="s">
        <v>139</v>
      </c>
    </row>
    <row r="176" spans="1:65" s="13" customFormat="1" ht="11.25">
      <c r="B176" s="218"/>
      <c r="C176" s="219"/>
      <c r="D176" s="214" t="s">
        <v>254</v>
      </c>
      <c r="E176" s="220" t="s">
        <v>1</v>
      </c>
      <c r="F176" s="221" t="s">
        <v>1151</v>
      </c>
      <c r="G176" s="219"/>
      <c r="H176" s="222">
        <v>46.7</v>
      </c>
      <c r="I176" s="223"/>
      <c r="J176" s="219"/>
      <c r="K176" s="219"/>
      <c r="L176" s="224"/>
      <c r="M176" s="225"/>
      <c r="N176" s="226"/>
      <c r="O176" s="226"/>
      <c r="P176" s="226"/>
      <c r="Q176" s="226"/>
      <c r="R176" s="226"/>
      <c r="S176" s="226"/>
      <c r="T176" s="227"/>
      <c r="AT176" s="228" t="s">
        <v>254</v>
      </c>
      <c r="AU176" s="228" t="s">
        <v>88</v>
      </c>
      <c r="AV176" s="13" t="s">
        <v>88</v>
      </c>
      <c r="AW176" s="13" t="s">
        <v>35</v>
      </c>
      <c r="AX176" s="13" t="s">
        <v>79</v>
      </c>
      <c r="AY176" s="228" t="s">
        <v>139</v>
      </c>
    </row>
    <row r="177" spans="1:65" s="13" customFormat="1" ht="11.25">
      <c r="B177" s="218"/>
      <c r="C177" s="219"/>
      <c r="D177" s="214" t="s">
        <v>254</v>
      </c>
      <c r="E177" s="220" t="s">
        <v>1</v>
      </c>
      <c r="F177" s="221" t="s">
        <v>1135</v>
      </c>
      <c r="G177" s="219"/>
      <c r="H177" s="222">
        <v>16.7</v>
      </c>
      <c r="I177" s="223"/>
      <c r="J177" s="219"/>
      <c r="K177" s="219"/>
      <c r="L177" s="224"/>
      <c r="M177" s="225"/>
      <c r="N177" s="226"/>
      <c r="O177" s="226"/>
      <c r="P177" s="226"/>
      <c r="Q177" s="226"/>
      <c r="R177" s="226"/>
      <c r="S177" s="226"/>
      <c r="T177" s="227"/>
      <c r="AT177" s="228" t="s">
        <v>254</v>
      </c>
      <c r="AU177" s="228" t="s">
        <v>88</v>
      </c>
      <c r="AV177" s="13" t="s">
        <v>88</v>
      </c>
      <c r="AW177" s="13" t="s">
        <v>35</v>
      </c>
      <c r="AX177" s="13" t="s">
        <v>79</v>
      </c>
      <c r="AY177" s="228" t="s">
        <v>139</v>
      </c>
    </row>
    <row r="178" spans="1:65" s="15" customFormat="1" ht="11.25">
      <c r="B178" s="256"/>
      <c r="C178" s="257"/>
      <c r="D178" s="214" t="s">
        <v>254</v>
      </c>
      <c r="E178" s="258" t="s">
        <v>1</v>
      </c>
      <c r="F178" s="259" t="s">
        <v>393</v>
      </c>
      <c r="G178" s="257"/>
      <c r="H178" s="260">
        <v>221.45</v>
      </c>
      <c r="I178" s="261"/>
      <c r="J178" s="257"/>
      <c r="K178" s="257"/>
      <c r="L178" s="262"/>
      <c r="M178" s="263"/>
      <c r="N178" s="264"/>
      <c r="O178" s="264"/>
      <c r="P178" s="264"/>
      <c r="Q178" s="264"/>
      <c r="R178" s="264"/>
      <c r="S178" s="264"/>
      <c r="T178" s="265"/>
      <c r="AT178" s="266" t="s">
        <v>254</v>
      </c>
      <c r="AU178" s="266" t="s">
        <v>88</v>
      </c>
      <c r="AV178" s="15" t="s">
        <v>154</v>
      </c>
      <c r="AW178" s="15" t="s">
        <v>35</v>
      </c>
      <c r="AX178" s="15" t="s">
        <v>79</v>
      </c>
      <c r="AY178" s="266" t="s">
        <v>139</v>
      </c>
    </row>
    <row r="179" spans="1:65" s="13" customFormat="1" ht="11.25">
      <c r="B179" s="218"/>
      <c r="C179" s="219"/>
      <c r="D179" s="214" t="s">
        <v>254</v>
      </c>
      <c r="E179" s="220" t="s">
        <v>1</v>
      </c>
      <c r="F179" s="221" t="s">
        <v>1152</v>
      </c>
      <c r="G179" s="219"/>
      <c r="H179" s="222">
        <v>46.7</v>
      </c>
      <c r="I179" s="223"/>
      <c r="J179" s="219"/>
      <c r="K179" s="219"/>
      <c r="L179" s="224"/>
      <c r="M179" s="225"/>
      <c r="N179" s="226"/>
      <c r="O179" s="226"/>
      <c r="P179" s="226"/>
      <c r="Q179" s="226"/>
      <c r="R179" s="226"/>
      <c r="S179" s="226"/>
      <c r="T179" s="227"/>
      <c r="AT179" s="228" t="s">
        <v>254</v>
      </c>
      <c r="AU179" s="228" t="s">
        <v>88</v>
      </c>
      <c r="AV179" s="13" t="s">
        <v>88</v>
      </c>
      <c r="AW179" s="13" t="s">
        <v>35</v>
      </c>
      <c r="AX179" s="13" t="s">
        <v>79</v>
      </c>
      <c r="AY179" s="228" t="s">
        <v>139</v>
      </c>
    </row>
    <row r="180" spans="1:65" s="13" customFormat="1" ht="11.25">
      <c r="B180" s="218"/>
      <c r="C180" s="219"/>
      <c r="D180" s="214" t="s">
        <v>254</v>
      </c>
      <c r="E180" s="220" t="s">
        <v>1</v>
      </c>
      <c r="F180" s="221" t="s">
        <v>1150</v>
      </c>
      <c r="G180" s="219"/>
      <c r="H180" s="222">
        <v>18.75</v>
      </c>
      <c r="I180" s="223"/>
      <c r="J180" s="219"/>
      <c r="K180" s="219"/>
      <c r="L180" s="224"/>
      <c r="M180" s="225"/>
      <c r="N180" s="226"/>
      <c r="O180" s="226"/>
      <c r="P180" s="226"/>
      <c r="Q180" s="226"/>
      <c r="R180" s="226"/>
      <c r="S180" s="226"/>
      <c r="T180" s="227"/>
      <c r="AT180" s="228" t="s">
        <v>254</v>
      </c>
      <c r="AU180" s="228" t="s">
        <v>88</v>
      </c>
      <c r="AV180" s="13" t="s">
        <v>88</v>
      </c>
      <c r="AW180" s="13" t="s">
        <v>35</v>
      </c>
      <c r="AX180" s="13" t="s">
        <v>79</v>
      </c>
      <c r="AY180" s="228" t="s">
        <v>139</v>
      </c>
    </row>
    <row r="181" spans="1:65" s="15" customFormat="1" ht="11.25">
      <c r="B181" s="256"/>
      <c r="C181" s="257"/>
      <c r="D181" s="214" t="s">
        <v>254</v>
      </c>
      <c r="E181" s="258" t="s">
        <v>1091</v>
      </c>
      <c r="F181" s="259" t="s">
        <v>393</v>
      </c>
      <c r="G181" s="257"/>
      <c r="H181" s="260">
        <v>65.45</v>
      </c>
      <c r="I181" s="261"/>
      <c r="J181" s="257"/>
      <c r="K181" s="257"/>
      <c r="L181" s="262"/>
      <c r="M181" s="263"/>
      <c r="N181" s="264"/>
      <c r="O181" s="264"/>
      <c r="P181" s="264"/>
      <c r="Q181" s="264"/>
      <c r="R181" s="264"/>
      <c r="S181" s="264"/>
      <c r="T181" s="265"/>
      <c r="AT181" s="266" t="s">
        <v>254</v>
      </c>
      <c r="AU181" s="266" t="s">
        <v>88</v>
      </c>
      <c r="AV181" s="15" t="s">
        <v>154</v>
      </c>
      <c r="AW181" s="15" t="s">
        <v>35</v>
      </c>
      <c r="AX181" s="15" t="s">
        <v>79</v>
      </c>
      <c r="AY181" s="266" t="s">
        <v>139</v>
      </c>
    </row>
    <row r="182" spans="1:65" s="14" customFormat="1" ht="11.25">
      <c r="B182" s="235"/>
      <c r="C182" s="236"/>
      <c r="D182" s="214" t="s">
        <v>254</v>
      </c>
      <c r="E182" s="237" t="s">
        <v>1</v>
      </c>
      <c r="F182" s="238" t="s">
        <v>349</v>
      </c>
      <c r="G182" s="236"/>
      <c r="H182" s="239">
        <v>286.89999999999998</v>
      </c>
      <c r="I182" s="240"/>
      <c r="J182" s="236"/>
      <c r="K182" s="236"/>
      <c r="L182" s="241"/>
      <c r="M182" s="242"/>
      <c r="N182" s="243"/>
      <c r="O182" s="243"/>
      <c r="P182" s="243"/>
      <c r="Q182" s="243"/>
      <c r="R182" s="243"/>
      <c r="S182" s="243"/>
      <c r="T182" s="244"/>
      <c r="AT182" s="245" t="s">
        <v>254</v>
      </c>
      <c r="AU182" s="245" t="s">
        <v>88</v>
      </c>
      <c r="AV182" s="14" t="s">
        <v>146</v>
      </c>
      <c r="AW182" s="14" t="s">
        <v>35</v>
      </c>
      <c r="AX182" s="14" t="s">
        <v>86</v>
      </c>
      <c r="AY182" s="245" t="s">
        <v>139</v>
      </c>
    </row>
    <row r="183" spans="1:65" s="2" customFormat="1" ht="16.5" customHeight="1">
      <c r="A183" s="35"/>
      <c r="B183" s="36"/>
      <c r="C183" s="201" t="s">
        <v>8</v>
      </c>
      <c r="D183" s="201" t="s">
        <v>142</v>
      </c>
      <c r="E183" s="202" t="s">
        <v>397</v>
      </c>
      <c r="F183" s="203" t="s">
        <v>398</v>
      </c>
      <c r="G183" s="204" t="s">
        <v>369</v>
      </c>
      <c r="H183" s="205">
        <v>65.45</v>
      </c>
      <c r="I183" s="206"/>
      <c r="J183" s="207">
        <f>ROUND(I183*H183,2)</f>
        <v>0</v>
      </c>
      <c r="K183" s="203" t="s">
        <v>336</v>
      </c>
      <c r="L183" s="40"/>
      <c r="M183" s="208" t="s">
        <v>1</v>
      </c>
      <c r="N183" s="209" t="s">
        <v>44</v>
      </c>
      <c r="O183" s="72"/>
      <c r="P183" s="210">
        <f>O183*H183</f>
        <v>0</v>
      </c>
      <c r="Q183" s="210">
        <v>0</v>
      </c>
      <c r="R183" s="210">
        <f>Q183*H183</f>
        <v>0</v>
      </c>
      <c r="S183" s="210">
        <v>0</v>
      </c>
      <c r="T183" s="211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12" t="s">
        <v>146</v>
      </c>
      <c r="AT183" s="212" t="s">
        <v>142</v>
      </c>
      <c r="AU183" s="212" t="s">
        <v>88</v>
      </c>
      <c r="AY183" s="17" t="s">
        <v>139</v>
      </c>
      <c r="BE183" s="213">
        <f>IF(N183="základní",J183,0)</f>
        <v>0</v>
      </c>
      <c r="BF183" s="213">
        <f>IF(N183="snížená",J183,0)</f>
        <v>0</v>
      </c>
      <c r="BG183" s="213">
        <f>IF(N183="zákl. přenesená",J183,0)</f>
        <v>0</v>
      </c>
      <c r="BH183" s="213">
        <f>IF(N183="sníž. přenesená",J183,0)</f>
        <v>0</v>
      </c>
      <c r="BI183" s="213">
        <f>IF(N183="nulová",J183,0)</f>
        <v>0</v>
      </c>
      <c r="BJ183" s="17" t="s">
        <v>86</v>
      </c>
      <c r="BK183" s="213">
        <f>ROUND(I183*H183,2)</f>
        <v>0</v>
      </c>
      <c r="BL183" s="17" t="s">
        <v>146</v>
      </c>
      <c r="BM183" s="212" t="s">
        <v>1153</v>
      </c>
    </row>
    <row r="184" spans="1:65" s="13" customFormat="1" ht="11.25">
      <c r="B184" s="218"/>
      <c r="C184" s="219"/>
      <c r="D184" s="214" t="s">
        <v>254</v>
      </c>
      <c r="E184" s="220" t="s">
        <v>1</v>
      </c>
      <c r="F184" s="221" t="s">
        <v>1091</v>
      </c>
      <c r="G184" s="219"/>
      <c r="H184" s="222">
        <v>65.45</v>
      </c>
      <c r="I184" s="223"/>
      <c r="J184" s="219"/>
      <c r="K184" s="219"/>
      <c r="L184" s="224"/>
      <c r="M184" s="225"/>
      <c r="N184" s="226"/>
      <c r="O184" s="226"/>
      <c r="P184" s="226"/>
      <c r="Q184" s="226"/>
      <c r="R184" s="226"/>
      <c r="S184" s="226"/>
      <c r="T184" s="227"/>
      <c r="AT184" s="228" t="s">
        <v>254</v>
      </c>
      <c r="AU184" s="228" t="s">
        <v>88</v>
      </c>
      <c r="AV184" s="13" t="s">
        <v>88</v>
      </c>
      <c r="AW184" s="13" t="s">
        <v>35</v>
      </c>
      <c r="AX184" s="13" t="s">
        <v>86</v>
      </c>
      <c r="AY184" s="228" t="s">
        <v>139</v>
      </c>
    </row>
    <row r="185" spans="1:65" s="2" customFormat="1" ht="16.5" customHeight="1">
      <c r="A185" s="35"/>
      <c r="B185" s="36"/>
      <c r="C185" s="201" t="s">
        <v>215</v>
      </c>
      <c r="D185" s="201" t="s">
        <v>142</v>
      </c>
      <c r="E185" s="202" t="s">
        <v>1154</v>
      </c>
      <c r="F185" s="203" t="s">
        <v>1155</v>
      </c>
      <c r="G185" s="204" t="s">
        <v>145</v>
      </c>
      <c r="H185" s="205">
        <v>1</v>
      </c>
      <c r="I185" s="206"/>
      <c r="J185" s="207">
        <f>ROUND(I185*H185,2)</f>
        <v>0</v>
      </c>
      <c r="K185" s="203" t="s">
        <v>1</v>
      </c>
      <c r="L185" s="40"/>
      <c r="M185" s="208" t="s">
        <v>1</v>
      </c>
      <c r="N185" s="209" t="s">
        <v>44</v>
      </c>
      <c r="O185" s="72"/>
      <c r="P185" s="210">
        <f>O185*H185</f>
        <v>0</v>
      </c>
      <c r="Q185" s="210">
        <v>0</v>
      </c>
      <c r="R185" s="210">
        <f>Q185*H185</f>
        <v>0</v>
      </c>
      <c r="S185" s="210">
        <v>0</v>
      </c>
      <c r="T185" s="211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12" t="s">
        <v>146</v>
      </c>
      <c r="AT185" s="212" t="s">
        <v>142</v>
      </c>
      <c r="AU185" s="212" t="s">
        <v>88</v>
      </c>
      <c r="AY185" s="17" t="s">
        <v>139</v>
      </c>
      <c r="BE185" s="213">
        <f>IF(N185="základní",J185,0)</f>
        <v>0</v>
      </c>
      <c r="BF185" s="213">
        <f>IF(N185="snížená",J185,0)</f>
        <v>0</v>
      </c>
      <c r="BG185" s="213">
        <f>IF(N185="zákl. přenesená",J185,0)</f>
        <v>0</v>
      </c>
      <c r="BH185" s="213">
        <f>IF(N185="sníž. přenesená",J185,0)</f>
        <v>0</v>
      </c>
      <c r="BI185" s="213">
        <f>IF(N185="nulová",J185,0)</f>
        <v>0</v>
      </c>
      <c r="BJ185" s="17" t="s">
        <v>86</v>
      </c>
      <c r="BK185" s="213">
        <f>ROUND(I185*H185,2)</f>
        <v>0</v>
      </c>
      <c r="BL185" s="17" t="s">
        <v>146</v>
      </c>
      <c r="BM185" s="212" t="s">
        <v>1156</v>
      </c>
    </row>
    <row r="186" spans="1:65" s="2" customFormat="1" ht="16.5" customHeight="1">
      <c r="A186" s="35"/>
      <c r="B186" s="36"/>
      <c r="C186" s="201" t="s">
        <v>219</v>
      </c>
      <c r="D186" s="201" t="s">
        <v>142</v>
      </c>
      <c r="E186" s="202" t="s">
        <v>475</v>
      </c>
      <c r="F186" s="203" t="s">
        <v>476</v>
      </c>
      <c r="G186" s="204" t="s">
        <v>369</v>
      </c>
      <c r="H186" s="205">
        <v>84.3</v>
      </c>
      <c r="I186" s="206"/>
      <c r="J186" s="207">
        <f>ROUND(I186*H186,2)</f>
        <v>0</v>
      </c>
      <c r="K186" s="203" t="s">
        <v>1</v>
      </c>
      <c r="L186" s="40"/>
      <c r="M186" s="208" t="s">
        <v>1</v>
      </c>
      <c r="N186" s="209" t="s">
        <v>44</v>
      </c>
      <c r="O186" s="72"/>
      <c r="P186" s="210">
        <f>O186*H186</f>
        <v>0</v>
      </c>
      <c r="Q186" s="210">
        <v>0</v>
      </c>
      <c r="R186" s="210">
        <f>Q186*H186</f>
        <v>0</v>
      </c>
      <c r="S186" s="210">
        <v>0</v>
      </c>
      <c r="T186" s="211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12" t="s">
        <v>146</v>
      </c>
      <c r="AT186" s="212" t="s">
        <v>142</v>
      </c>
      <c r="AU186" s="212" t="s">
        <v>88</v>
      </c>
      <c r="AY186" s="17" t="s">
        <v>139</v>
      </c>
      <c r="BE186" s="213">
        <f>IF(N186="základní",J186,0)</f>
        <v>0</v>
      </c>
      <c r="BF186" s="213">
        <f>IF(N186="snížená",J186,0)</f>
        <v>0</v>
      </c>
      <c r="BG186" s="213">
        <f>IF(N186="zákl. přenesená",J186,0)</f>
        <v>0</v>
      </c>
      <c r="BH186" s="213">
        <f>IF(N186="sníž. přenesená",J186,0)</f>
        <v>0</v>
      </c>
      <c r="BI186" s="213">
        <f>IF(N186="nulová",J186,0)</f>
        <v>0</v>
      </c>
      <c r="BJ186" s="17" t="s">
        <v>86</v>
      </c>
      <c r="BK186" s="213">
        <f>ROUND(I186*H186,2)</f>
        <v>0</v>
      </c>
      <c r="BL186" s="17" t="s">
        <v>146</v>
      </c>
      <c r="BM186" s="212" t="s">
        <v>1157</v>
      </c>
    </row>
    <row r="187" spans="1:65" s="2" customFormat="1" ht="19.5">
      <c r="A187" s="35"/>
      <c r="B187" s="36"/>
      <c r="C187" s="37"/>
      <c r="D187" s="214" t="s">
        <v>148</v>
      </c>
      <c r="E187" s="37"/>
      <c r="F187" s="215" t="s">
        <v>474</v>
      </c>
      <c r="G187" s="37"/>
      <c r="H187" s="37"/>
      <c r="I187" s="169"/>
      <c r="J187" s="37"/>
      <c r="K187" s="37"/>
      <c r="L187" s="40"/>
      <c r="M187" s="216"/>
      <c r="N187" s="217"/>
      <c r="O187" s="72"/>
      <c r="P187" s="72"/>
      <c r="Q187" s="72"/>
      <c r="R187" s="72"/>
      <c r="S187" s="72"/>
      <c r="T187" s="73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7" t="s">
        <v>148</v>
      </c>
      <c r="AU187" s="17" t="s">
        <v>88</v>
      </c>
    </row>
    <row r="188" spans="1:65" s="13" customFormat="1" ht="11.25">
      <c r="B188" s="218"/>
      <c r="C188" s="219"/>
      <c r="D188" s="214" t="s">
        <v>254</v>
      </c>
      <c r="E188" s="220" t="s">
        <v>1</v>
      </c>
      <c r="F188" s="221" t="s">
        <v>1130</v>
      </c>
      <c r="G188" s="219"/>
      <c r="H188" s="222">
        <v>84.3</v>
      </c>
      <c r="I188" s="223"/>
      <c r="J188" s="219"/>
      <c r="K188" s="219"/>
      <c r="L188" s="224"/>
      <c r="M188" s="225"/>
      <c r="N188" s="226"/>
      <c r="O188" s="226"/>
      <c r="P188" s="226"/>
      <c r="Q188" s="226"/>
      <c r="R188" s="226"/>
      <c r="S188" s="226"/>
      <c r="T188" s="227"/>
      <c r="AT188" s="228" t="s">
        <v>254</v>
      </c>
      <c r="AU188" s="228" t="s">
        <v>88</v>
      </c>
      <c r="AV188" s="13" t="s">
        <v>88</v>
      </c>
      <c r="AW188" s="13" t="s">
        <v>35</v>
      </c>
      <c r="AX188" s="13" t="s">
        <v>86</v>
      </c>
      <c r="AY188" s="228" t="s">
        <v>139</v>
      </c>
    </row>
    <row r="189" spans="1:65" s="2" customFormat="1" ht="16.5" customHeight="1">
      <c r="A189" s="35"/>
      <c r="B189" s="36"/>
      <c r="C189" s="201" t="s">
        <v>223</v>
      </c>
      <c r="D189" s="201" t="s">
        <v>142</v>
      </c>
      <c r="E189" s="202" t="s">
        <v>400</v>
      </c>
      <c r="F189" s="203" t="s">
        <v>401</v>
      </c>
      <c r="G189" s="204" t="s">
        <v>369</v>
      </c>
      <c r="H189" s="205">
        <v>84.3</v>
      </c>
      <c r="I189" s="206"/>
      <c r="J189" s="207">
        <f>ROUND(I189*H189,2)</f>
        <v>0</v>
      </c>
      <c r="K189" s="203" t="s">
        <v>336</v>
      </c>
      <c r="L189" s="40"/>
      <c r="M189" s="208" t="s">
        <v>1</v>
      </c>
      <c r="N189" s="209" t="s">
        <v>44</v>
      </c>
      <c r="O189" s="72"/>
      <c r="P189" s="210">
        <f>O189*H189</f>
        <v>0</v>
      </c>
      <c r="Q189" s="210">
        <v>0</v>
      </c>
      <c r="R189" s="210">
        <f>Q189*H189</f>
        <v>0</v>
      </c>
      <c r="S189" s="210">
        <v>0</v>
      </c>
      <c r="T189" s="211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12" t="s">
        <v>146</v>
      </c>
      <c r="AT189" s="212" t="s">
        <v>142</v>
      </c>
      <c r="AU189" s="212" t="s">
        <v>88</v>
      </c>
      <c r="AY189" s="17" t="s">
        <v>139</v>
      </c>
      <c r="BE189" s="213">
        <f>IF(N189="základní",J189,0)</f>
        <v>0</v>
      </c>
      <c r="BF189" s="213">
        <f>IF(N189="snížená",J189,0)</f>
        <v>0</v>
      </c>
      <c r="BG189" s="213">
        <f>IF(N189="zákl. přenesená",J189,0)</f>
        <v>0</v>
      </c>
      <c r="BH189" s="213">
        <f>IF(N189="sníž. přenesená",J189,0)</f>
        <v>0</v>
      </c>
      <c r="BI189" s="213">
        <f>IF(N189="nulová",J189,0)</f>
        <v>0</v>
      </c>
      <c r="BJ189" s="17" t="s">
        <v>86</v>
      </c>
      <c r="BK189" s="213">
        <f>ROUND(I189*H189,2)</f>
        <v>0</v>
      </c>
      <c r="BL189" s="17" t="s">
        <v>146</v>
      </c>
      <c r="BM189" s="212" t="s">
        <v>1158</v>
      </c>
    </row>
    <row r="190" spans="1:65" s="13" customFormat="1" ht="11.25">
      <c r="B190" s="218"/>
      <c r="C190" s="219"/>
      <c r="D190" s="214" t="s">
        <v>254</v>
      </c>
      <c r="E190" s="220" t="s">
        <v>1</v>
      </c>
      <c r="F190" s="221" t="s">
        <v>1130</v>
      </c>
      <c r="G190" s="219"/>
      <c r="H190" s="222">
        <v>84.3</v>
      </c>
      <c r="I190" s="223"/>
      <c r="J190" s="219"/>
      <c r="K190" s="219"/>
      <c r="L190" s="224"/>
      <c r="M190" s="225"/>
      <c r="N190" s="226"/>
      <c r="O190" s="226"/>
      <c r="P190" s="226"/>
      <c r="Q190" s="226"/>
      <c r="R190" s="226"/>
      <c r="S190" s="226"/>
      <c r="T190" s="227"/>
      <c r="AT190" s="228" t="s">
        <v>254</v>
      </c>
      <c r="AU190" s="228" t="s">
        <v>88</v>
      </c>
      <c r="AV190" s="13" t="s">
        <v>88</v>
      </c>
      <c r="AW190" s="13" t="s">
        <v>35</v>
      </c>
      <c r="AX190" s="13" t="s">
        <v>86</v>
      </c>
      <c r="AY190" s="228" t="s">
        <v>139</v>
      </c>
    </row>
    <row r="191" spans="1:65" s="2" customFormat="1" ht="16.5" customHeight="1">
      <c r="A191" s="35"/>
      <c r="B191" s="36"/>
      <c r="C191" s="201" t="s">
        <v>227</v>
      </c>
      <c r="D191" s="201" t="s">
        <v>142</v>
      </c>
      <c r="E191" s="202" t="s">
        <v>1159</v>
      </c>
      <c r="F191" s="203" t="s">
        <v>1160</v>
      </c>
      <c r="G191" s="204" t="s">
        <v>369</v>
      </c>
      <c r="H191" s="205">
        <v>44.3</v>
      </c>
      <c r="I191" s="206"/>
      <c r="J191" s="207">
        <f>ROUND(I191*H191,2)</f>
        <v>0</v>
      </c>
      <c r="K191" s="203" t="s">
        <v>336</v>
      </c>
      <c r="L191" s="40"/>
      <c r="M191" s="208" t="s">
        <v>1</v>
      </c>
      <c r="N191" s="209" t="s">
        <v>44</v>
      </c>
      <c r="O191" s="72"/>
      <c r="P191" s="210">
        <f>O191*H191</f>
        <v>0</v>
      </c>
      <c r="Q191" s="210">
        <v>0</v>
      </c>
      <c r="R191" s="210">
        <f>Q191*H191</f>
        <v>0</v>
      </c>
      <c r="S191" s="210">
        <v>0</v>
      </c>
      <c r="T191" s="211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12" t="s">
        <v>146</v>
      </c>
      <c r="AT191" s="212" t="s">
        <v>142</v>
      </c>
      <c r="AU191" s="212" t="s">
        <v>88</v>
      </c>
      <c r="AY191" s="17" t="s">
        <v>139</v>
      </c>
      <c r="BE191" s="213">
        <f>IF(N191="základní",J191,0)</f>
        <v>0</v>
      </c>
      <c r="BF191" s="213">
        <f>IF(N191="snížená",J191,0)</f>
        <v>0</v>
      </c>
      <c r="BG191" s="213">
        <f>IF(N191="zákl. přenesená",J191,0)</f>
        <v>0</v>
      </c>
      <c r="BH191" s="213">
        <f>IF(N191="sníž. přenesená",J191,0)</f>
        <v>0</v>
      </c>
      <c r="BI191" s="213">
        <f>IF(N191="nulová",J191,0)</f>
        <v>0</v>
      </c>
      <c r="BJ191" s="17" t="s">
        <v>86</v>
      </c>
      <c r="BK191" s="213">
        <f>ROUND(I191*H191,2)</f>
        <v>0</v>
      </c>
      <c r="BL191" s="17" t="s">
        <v>146</v>
      </c>
      <c r="BM191" s="212" t="s">
        <v>1161</v>
      </c>
    </row>
    <row r="192" spans="1:65" s="13" customFormat="1" ht="11.25">
      <c r="B192" s="218"/>
      <c r="C192" s="219"/>
      <c r="D192" s="214" t="s">
        <v>254</v>
      </c>
      <c r="E192" s="220" t="s">
        <v>1</v>
      </c>
      <c r="F192" s="221" t="s">
        <v>1162</v>
      </c>
      <c r="G192" s="219"/>
      <c r="H192" s="222">
        <v>44.3</v>
      </c>
      <c r="I192" s="223"/>
      <c r="J192" s="219"/>
      <c r="K192" s="219"/>
      <c r="L192" s="224"/>
      <c r="M192" s="225"/>
      <c r="N192" s="226"/>
      <c r="O192" s="226"/>
      <c r="P192" s="226"/>
      <c r="Q192" s="226"/>
      <c r="R192" s="226"/>
      <c r="S192" s="226"/>
      <c r="T192" s="227"/>
      <c r="AT192" s="228" t="s">
        <v>254</v>
      </c>
      <c r="AU192" s="228" t="s">
        <v>88</v>
      </c>
      <c r="AV192" s="13" t="s">
        <v>88</v>
      </c>
      <c r="AW192" s="13" t="s">
        <v>35</v>
      </c>
      <c r="AX192" s="13" t="s">
        <v>86</v>
      </c>
      <c r="AY192" s="228" t="s">
        <v>139</v>
      </c>
    </row>
    <row r="193" spans="1:65" s="2" customFormat="1" ht="16.5" customHeight="1">
      <c r="A193" s="35"/>
      <c r="B193" s="36"/>
      <c r="C193" s="201" t="s">
        <v>232</v>
      </c>
      <c r="D193" s="201" t="s">
        <v>142</v>
      </c>
      <c r="E193" s="202" t="s">
        <v>1163</v>
      </c>
      <c r="F193" s="203" t="s">
        <v>1164</v>
      </c>
      <c r="G193" s="204" t="s">
        <v>369</v>
      </c>
      <c r="H193" s="205">
        <v>102.5</v>
      </c>
      <c r="I193" s="206"/>
      <c r="J193" s="207">
        <f>ROUND(I193*H193,2)</f>
        <v>0</v>
      </c>
      <c r="K193" s="203" t="s">
        <v>336</v>
      </c>
      <c r="L193" s="40"/>
      <c r="M193" s="208" t="s">
        <v>1</v>
      </c>
      <c r="N193" s="209" t="s">
        <v>44</v>
      </c>
      <c r="O193" s="72"/>
      <c r="P193" s="210">
        <f>O193*H193</f>
        <v>0</v>
      </c>
      <c r="Q193" s="210">
        <v>0</v>
      </c>
      <c r="R193" s="210">
        <f>Q193*H193</f>
        <v>0</v>
      </c>
      <c r="S193" s="210">
        <v>0</v>
      </c>
      <c r="T193" s="211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12" t="s">
        <v>146</v>
      </c>
      <c r="AT193" s="212" t="s">
        <v>142</v>
      </c>
      <c r="AU193" s="212" t="s">
        <v>88</v>
      </c>
      <c r="AY193" s="17" t="s">
        <v>139</v>
      </c>
      <c r="BE193" s="213">
        <f>IF(N193="základní",J193,0)</f>
        <v>0</v>
      </c>
      <c r="BF193" s="213">
        <f>IF(N193="snížená",J193,0)</f>
        <v>0</v>
      </c>
      <c r="BG193" s="213">
        <f>IF(N193="zákl. přenesená",J193,0)</f>
        <v>0</v>
      </c>
      <c r="BH193" s="213">
        <f>IF(N193="sníž. přenesená",J193,0)</f>
        <v>0</v>
      </c>
      <c r="BI193" s="213">
        <f>IF(N193="nulová",J193,0)</f>
        <v>0</v>
      </c>
      <c r="BJ193" s="17" t="s">
        <v>86</v>
      </c>
      <c r="BK193" s="213">
        <f>ROUND(I193*H193,2)</f>
        <v>0</v>
      </c>
      <c r="BL193" s="17" t="s">
        <v>146</v>
      </c>
      <c r="BM193" s="212" t="s">
        <v>1165</v>
      </c>
    </row>
    <row r="194" spans="1:65" s="13" customFormat="1" ht="11.25">
      <c r="B194" s="218"/>
      <c r="C194" s="219"/>
      <c r="D194" s="214" t="s">
        <v>254</v>
      </c>
      <c r="E194" s="220" t="s">
        <v>1</v>
      </c>
      <c r="F194" s="221" t="s">
        <v>1166</v>
      </c>
      <c r="G194" s="219"/>
      <c r="H194" s="222">
        <v>55.8</v>
      </c>
      <c r="I194" s="223"/>
      <c r="J194" s="219"/>
      <c r="K194" s="219"/>
      <c r="L194" s="224"/>
      <c r="M194" s="225"/>
      <c r="N194" s="226"/>
      <c r="O194" s="226"/>
      <c r="P194" s="226"/>
      <c r="Q194" s="226"/>
      <c r="R194" s="226"/>
      <c r="S194" s="226"/>
      <c r="T194" s="227"/>
      <c r="AT194" s="228" t="s">
        <v>254</v>
      </c>
      <c r="AU194" s="228" t="s">
        <v>88</v>
      </c>
      <c r="AV194" s="13" t="s">
        <v>88</v>
      </c>
      <c r="AW194" s="13" t="s">
        <v>35</v>
      </c>
      <c r="AX194" s="13" t="s">
        <v>79</v>
      </c>
      <c r="AY194" s="228" t="s">
        <v>139</v>
      </c>
    </row>
    <row r="195" spans="1:65" s="13" customFormat="1" ht="11.25">
      <c r="B195" s="218"/>
      <c r="C195" s="219"/>
      <c r="D195" s="214" t="s">
        <v>254</v>
      </c>
      <c r="E195" s="220" t="s">
        <v>1</v>
      </c>
      <c r="F195" s="221" t="s">
        <v>1152</v>
      </c>
      <c r="G195" s="219"/>
      <c r="H195" s="222">
        <v>46.7</v>
      </c>
      <c r="I195" s="223"/>
      <c r="J195" s="219"/>
      <c r="K195" s="219"/>
      <c r="L195" s="224"/>
      <c r="M195" s="225"/>
      <c r="N195" s="226"/>
      <c r="O195" s="226"/>
      <c r="P195" s="226"/>
      <c r="Q195" s="226"/>
      <c r="R195" s="226"/>
      <c r="S195" s="226"/>
      <c r="T195" s="227"/>
      <c r="AT195" s="228" t="s">
        <v>254</v>
      </c>
      <c r="AU195" s="228" t="s">
        <v>88</v>
      </c>
      <c r="AV195" s="13" t="s">
        <v>88</v>
      </c>
      <c r="AW195" s="13" t="s">
        <v>35</v>
      </c>
      <c r="AX195" s="13" t="s">
        <v>79</v>
      </c>
      <c r="AY195" s="228" t="s">
        <v>139</v>
      </c>
    </row>
    <row r="196" spans="1:65" s="14" customFormat="1" ht="11.25">
      <c r="B196" s="235"/>
      <c r="C196" s="236"/>
      <c r="D196" s="214" t="s">
        <v>254</v>
      </c>
      <c r="E196" s="237" t="s">
        <v>1</v>
      </c>
      <c r="F196" s="238" t="s">
        <v>349</v>
      </c>
      <c r="G196" s="236"/>
      <c r="H196" s="239">
        <v>102.5</v>
      </c>
      <c r="I196" s="240"/>
      <c r="J196" s="236"/>
      <c r="K196" s="236"/>
      <c r="L196" s="241"/>
      <c r="M196" s="242"/>
      <c r="N196" s="243"/>
      <c r="O196" s="243"/>
      <c r="P196" s="243"/>
      <c r="Q196" s="243"/>
      <c r="R196" s="243"/>
      <c r="S196" s="243"/>
      <c r="T196" s="244"/>
      <c r="AT196" s="245" t="s">
        <v>254</v>
      </c>
      <c r="AU196" s="245" t="s">
        <v>88</v>
      </c>
      <c r="AV196" s="14" t="s">
        <v>146</v>
      </c>
      <c r="AW196" s="14" t="s">
        <v>35</v>
      </c>
      <c r="AX196" s="14" t="s">
        <v>86</v>
      </c>
      <c r="AY196" s="245" t="s">
        <v>139</v>
      </c>
    </row>
    <row r="197" spans="1:65" s="2" customFormat="1" ht="16.5" customHeight="1">
      <c r="A197" s="35"/>
      <c r="B197" s="36"/>
      <c r="C197" s="201" t="s">
        <v>7</v>
      </c>
      <c r="D197" s="201" t="s">
        <v>142</v>
      </c>
      <c r="E197" s="202" t="s">
        <v>421</v>
      </c>
      <c r="F197" s="203" t="s">
        <v>422</v>
      </c>
      <c r="G197" s="204" t="s">
        <v>369</v>
      </c>
      <c r="H197" s="205">
        <v>10.8</v>
      </c>
      <c r="I197" s="206"/>
      <c r="J197" s="207">
        <f>ROUND(I197*H197,2)</f>
        <v>0</v>
      </c>
      <c r="K197" s="203" t="s">
        <v>336</v>
      </c>
      <c r="L197" s="40"/>
      <c r="M197" s="208" t="s">
        <v>1</v>
      </c>
      <c r="N197" s="209" t="s">
        <v>44</v>
      </c>
      <c r="O197" s="72"/>
      <c r="P197" s="210">
        <f>O197*H197</f>
        <v>0</v>
      </c>
      <c r="Q197" s="210">
        <v>0</v>
      </c>
      <c r="R197" s="210">
        <f>Q197*H197</f>
        <v>0</v>
      </c>
      <c r="S197" s="210">
        <v>0</v>
      </c>
      <c r="T197" s="211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12" t="s">
        <v>146</v>
      </c>
      <c r="AT197" s="212" t="s">
        <v>142</v>
      </c>
      <c r="AU197" s="212" t="s">
        <v>88</v>
      </c>
      <c r="AY197" s="17" t="s">
        <v>139</v>
      </c>
      <c r="BE197" s="213">
        <f>IF(N197="základní",J197,0)</f>
        <v>0</v>
      </c>
      <c r="BF197" s="213">
        <f>IF(N197="snížená",J197,0)</f>
        <v>0</v>
      </c>
      <c r="BG197" s="213">
        <f>IF(N197="zákl. přenesená",J197,0)</f>
        <v>0</v>
      </c>
      <c r="BH197" s="213">
        <f>IF(N197="sníž. přenesená",J197,0)</f>
        <v>0</v>
      </c>
      <c r="BI197" s="213">
        <f>IF(N197="nulová",J197,0)</f>
        <v>0</v>
      </c>
      <c r="BJ197" s="17" t="s">
        <v>86</v>
      </c>
      <c r="BK197" s="213">
        <f>ROUND(I197*H197,2)</f>
        <v>0</v>
      </c>
      <c r="BL197" s="17" t="s">
        <v>146</v>
      </c>
      <c r="BM197" s="212" t="s">
        <v>1167</v>
      </c>
    </row>
    <row r="198" spans="1:65" s="2" customFormat="1" ht="19.5">
      <c r="A198" s="35"/>
      <c r="B198" s="36"/>
      <c r="C198" s="37"/>
      <c r="D198" s="214" t="s">
        <v>148</v>
      </c>
      <c r="E198" s="37"/>
      <c r="F198" s="215" t="s">
        <v>863</v>
      </c>
      <c r="G198" s="37"/>
      <c r="H198" s="37"/>
      <c r="I198" s="169"/>
      <c r="J198" s="37"/>
      <c r="K198" s="37"/>
      <c r="L198" s="40"/>
      <c r="M198" s="216"/>
      <c r="N198" s="217"/>
      <c r="O198" s="72"/>
      <c r="P198" s="72"/>
      <c r="Q198" s="72"/>
      <c r="R198" s="72"/>
      <c r="S198" s="72"/>
      <c r="T198" s="73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7" t="s">
        <v>148</v>
      </c>
      <c r="AU198" s="17" t="s">
        <v>88</v>
      </c>
    </row>
    <row r="199" spans="1:65" s="2" customFormat="1" ht="16.5" customHeight="1">
      <c r="A199" s="35"/>
      <c r="B199" s="36"/>
      <c r="C199" s="246" t="s">
        <v>240</v>
      </c>
      <c r="D199" s="246" t="s">
        <v>381</v>
      </c>
      <c r="E199" s="247" t="s">
        <v>1168</v>
      </c>
      <c r="F199" s="248" t="s">
        <v>1169</v>
      </c>
      <c r="G199" s="249" t="s">
        <v>413</v>
      </c>
      <c r="H199" s="250">
        <v>21.6</v>
      </c>
      <c r="I199" s="251"/>
      <c r="J199" s="252">
        <f>ROUND(I199*H199,2)</f>
        <v>0</v>
      </c>
      <c r="K199" s="248" t="s">
        <v>336</v>
      </c>
      <c r="L199" s="253"/>
      <c r="M199" s="254" t="s">
        <v>1</v>
      </c>
      <c r="N199" s="255" t="s">
        <v>44</v>
      </c>
      <c r="O199" s="72"/>
      <c r="P199" s="210">
        <f>O199*H199</f>
        <v>0</v>
      </c>
      <c r="Q199" s="210">
        <v>1</v>
      </c>
      <c r="R199" s="210">
        <f>Q199*H199</f>
        <v>21.6</v>
      </c>
      <c r="S199" s="210">
        <v>0</v>
      </c>
      <c r="T199" s="211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12" t="s">
        <v>176</v>
      </c>
      <c r="AT199" s="212" t="s">
        <v>381</v>
      </c>
      <c r="AU199" s="212" t="s">
        <v>88</v>
      </c>
      <c r="AY199" s="17" t="s">
        <v>139</v>
      </c>
      <c r="BE199" s="213">
        <f>IF(N199="základní",J199,0)</f>
        <v>0</v>
      </c>
      <c r="BF199" s="213">
        <f>IF(N199="snížená",J199,0)</f>
        <v>0</v>
      </c>
      <c r="BG199" s="213">
        <f>IF(N199="zákl. přenesená",J199,0)</f>
        <v>0</v>
      </c>
      <c r="BH199" s="213">
        <f>IF(N199="sníž. přenesená",J199,0)</f>
        <v>0</v>
      </c>
      <c r="BI199" s="213">
        <f>IF(N199="nulová",J199,0)</f>
        <v>0</v>
      </c>
      <c r="BJ199" s="17" t="s">
        <v>86</v>
      </c>
      <c r="BK199" s="213">
        <f>ROUND(I199*H199,2)</f>
        <v>0</v>
      </c>
      <c r="BL199" s="17" t="s">
        <v>146</v>
      </c>
      <c r="BM199" s="212" t="s">
        <v>1170</v>
      </c>
    </row>
    <row r="200" spans="1:65" s="13" customFormat="1" ht="11.25">
      <c r="B200" s="218"/>
      <c r="C200" s="219"/>
      <c r="D200" s="214" t="s">
        <v>254</v>
      </c>
      <c r="E200" s="219"/>
      <c r="F200" s="221" t="s">
        <v>1171</v>
      </c>
      <c r="G200" s="219"/>
      <c r="H200" s="222">
        <v>21.6</v>
      </c>
      <c r="I200" s="223"/>
      <c r="J200" s="219"/>
      <c r="K200" s="219"/>
      <c r="L200" s="224"/>
      <c r="M200" s="225"/>
      <c r="N200" s="226"/>
      <c r="O200" s="226"/>
      <c r="P200" s="226"/>
      <c r="Q200" s="226"/>
      <c r="R200" s="226"/>
      <c r="S200" s="226"/>
      <c r="T200" s="227"/>
      <c r="AT200" s="228" t="s">
        <v>254</v>
      </c>
      <c r="AU200" s="228" t="s">
        <v>88</v>
      </c>
      <c r="AV200" s="13" t="s">
        <v>88</v>
      </c>
      <c r="AW200" s="13" t="s">
        <v>4</v>
      </c>
      <c r="AX200" s="13" t="s">
        <v>86</v>
      </c>
      <c r="AY200" s="228" t="s">
        <v>139</v>
      </c>
    </row>
    <row r="201" spans="1:65" s="2" customFormat="1" ht="21.75" customHeight="1">
      <c r="A201" s="35"/>
      <c r="B201" s="36"/>
      <c r="C201" s="201" t="s">
        <v>245</v>
      </c>
      <c r="D201" s="201" t="s">
        <v>142</v>
      </c>
      <c r="E201" s="202" t="s">
        <v>1172</v>
      </c>
      <c r="F201" s="203" t="s">
        <v>1173</v>
      </c>
      <c r="G201" s="204" t="s">
        <v>199</v>
      </c>
      <c r="H201" s="205">
        <v>125</v>
      </c>
      <c r="I201" s="206"/>
      <c r="J201" s="207">
        <f>ROUND(I201*H201,2)</f>
        <v>0</v>
      </c>
      <c r="K201" s="203" t="s">
        <v>336</v>
      </c>
      <c r="L201" s="40"/>
      <c r="M201" s="208" t="s">
        <v>1</v>
      </c>
      <c r="N201" s="209" t="s">
        <v>44</v>
      </c>
      <c r="O201" s="72"/>
      <c r="P201" s="210">
        <f>O201*H201</f>
        <v>0</v>
      </c>
      <c r="Q201" s="210">
        <v>0</v>
      </c>
      <c r="R201" s="210">
        <f>Q201*H201</f>
        <v>0</v>
      </c>
      <c r="S201" s="210">
        <v>0</v>
      </c>
      <c r="T201" s="211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12" t="s">
        <v>146</v>
      </c>
      <c r="AT201" s="212" t="s">
        <v>142</v>
      </c>
      <c r="AU201" s="212" t="s">
        <v>88</v>
      </c>
      <c r="AY201" s="17" t="s">
        <v>139</v>
      </c>
      <c r="BE201" s="213">
        <f>IF(N201="základní",J201,0)</f>
        <v>0</v>
      </c>
      <c r="BF201" s="213">
        <f>IF(N201="snížená",J201,0)</f>
        <v>0</v>
      </c>
      <c r="BG201" s="213">
        <f>IF(N201="zákl. přenesená",J201,0)</f>
        <v>0</v>
      </c>
      <c r="BH201" s="213">
        <f>IF(N201="sníž. přenesená",J201,0)</f>
        <v>0</v>
      </c>
      <c r="BI201" s="213">
        <f>IF(N201="nulová",J201,0)</f>
        <v>0</v>
      </c>
      <c r="BJ201" s="17" t="s">
        <v>86</v>
      </c>
      <c r="BK201" s="213">
        <f>ROUND(I201*H201,2)</f>
        <v>0</v>
      </c>
      <c r="BL201" s="17" t="s">
        <v>146</v>
      </c>
      <c r="BM201" s="212" t="s">
        <v>1174</v>
      </c>
    </row>
    <row r="202" spans="1:65" s="13" customFormat="1" ht="11.25">
      <c r="B202" s="218"/>
      <c r="C202" s="219"/>
      <c r="D202" s="214" t="s">
        <v>254</v>
      </c>
      <c r="E202" s="220" t="s">
        <v>1</v>
      </c>
      <c r="F202" s="221" t="s">
        <v>1175</v>
      </c>
      <c r="G202" s="219"/>
      <c r="H202" s="222">
        <v>125</v>
      </c>
      <c r="I202" s="223"/>
      <c r="J202" s="219"/>
      <c r="K202" s="219"/>
      <c r="L202" s="224"/>
      <c r="M202" s="225"/>
      <c r="N202" s="226"/>
      <c r="O202" s="226"/>
      <c r="P202" s="226"/>
      <c r="Q202" s="226"/>
      <c r="R202" s="226"/>
      <c r="S202" s="226"/>
      <c r="T202" s="227"/>
      <c r="AT202" s="228" t="s">
        <v>254</v>
      </c>
      <c r="AU202" s="228" t="s">
        <v>88</v>
      </c>
      <c r="AV202" s="13" t="s">
        <v>88</v>
      </c>
      <c r="AW202" s="13" t="s">
        <v>35</v>
      </c>
      <c r="AX202" s="13" t="s">
        <v>86</v>
      </c>
      <c r="AY202" s="228" t="s">
        <v>139</v>
      </c>
    </row>
    <row r="203" spans="1:65" s="2" customFormat="1" ht="16.5" customHeight="1">
      <c r="A203" s="35"/>
      <c r="B203" s="36"/>
      <c r="C203" s="201" t="s">
        <v>249</v>
      </c>
      <c r="D203" s="201" t="s">
        <v>142</v>
      </c>
      <c r="E203" s="202" t="s">
        <v>1176</v>
      </c>
      <c r="F203" s="203" t="s">
        <v>1177</v>
      </c>
      <c r="G203" s="204" t="s">
        <v>199</v>
      </c>
      <c r="H203" s="205">
        <v>125</v>
      </c>
      <c r="I203" s="206"/>
      <c r="J203" s="207">
        <f>ROUND(I203*H203,2)</f>
        <v>0</v>
      </c>
      <c r="K203" s="203" t="s">
        <v>336</v>
      </c>
      <c r="L203" s="40"/>
      <c r="M203" s="208" t="s">
        <v>1</v>
      </c>
      <c r="N203" s="209" t="s">
        <v>44</v>
      </c>
      <c r="O203" s="72"/>
      <c r="P203" s="210">
        <f>O203*H203</f>
        <v>0</v>
      </c>
      <c r="Q203" s="210">
        <v>0</v>
      </c>
      <c r="R203" s="210">
        <f>Q203*H203</f>
        <v>0</v>
      </c>
      <c r="S203" s="210">
        <v>0</v>
      </c>
      <c r="T203" s="211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12" t="s">
        <v>146</v>
      </c>
      <c r="AT203" s="212" t="s">
        <v>142</v>
      </c>
      <c r="AU203" s="212" t="s">
        <v>88</v>
      </c>
      <c r="AY203" s="17" t="s">
        <v>139</v>
      </c>
      <c r="BE203" s="213">
        <f>IF(N203="základní",J203,0)</f>
        <v>0</v>
      </c>
      <c r="BF203" s="213">
        <f>IF(N203="snížená",J203,0)</f>
        <v>0</v>
      </c>
      <c r="BG203" s="213">
        <f>IF(N203="zákl. přenesená",J203,0)</f>
        <v>0</v>
      </c>
      <c r="BH203" s="213">
        <f>IF(N203="sníž. přenesená",J203,0)</f>
        <v>0</v>
      </c>
      <c r="BI203" s="213">
        <f>IF(N203="nulová",J203,0)</f>
        <v>0</v>
      </c>
      <c r="BJ203" s="17" t="s">
        <v>86</v>
      </c>
      <c r="BK203" s="213">
        <f>ROUND(I203*H203,2)</f>
        <v>0</v>
      </c>
      <c r="BL203" s="17" t="s">
        <v>146</v>
      </c>
      <c r="BM203" s="212" t="s">
        <v>1178</v>
      </c>
    </row>
    <row r="204" spans="1:65" s="2" customFormat="1" ht="16.5" customHeight="1">
      <c r="A204" s="35"/>
      <c r="B204" s="36"/>
      <c r="C204" s="246" t="s">
        <v>256</v>
      </c>
      <c r="D204" s="246" t="s">
        <v>381</v>
      </c>
      <c r="E204" s="247" t="s">
        <v>1179</v>
      </c>
      <c r="F204" s="248" t="s">
        <v>1180</v>
      </c>
      <c r="G204" s="249" t="s">
        <v>435</v>
      </c>
      <c r="H204" s="250">
        <v>2.5</v>
      </c>
      <c r="I204" s="251"/>
      <c r="J204" s="252">
        <f>ROUND(I204*H204,2)</f>
        <v>0</v>
      </c>
      <c r="K204" s="248" t="s">
        <v>336</v>
      </c>
      <c r="L204" s="253"/>
      <c r="M204" s="254" t="s">
        <v>1</v>
      </c>
      <c r="N204" s="255" t="s">
        <v>44</v>
      </c>
      <c r="O204" s="72"/>
      <c r="P204" s="210">
        <f>O204*H204</f>
        <v>0</v>
      </c>
      <c r="Q204" s="210">
        <v>1E-3</v>
      </c>
      <c r="R204" s="210">
        <f>Q204*H204</f>
        <v>2.5000000000000001E-3</v>
      </c>
      <c r="S204" s="210">
        <v>0</v>
      </c>
      <c r="T204" s="211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12" t="s">
        <v>176</v>
      </c>
      <c r="AT204" s="212" t="s">
        <v>381</v>
      </c>
      <c r="AU204" s="212" t="s">
        <v>88</v>
      </c>
      <c r="AY204" s="17" t="s">
        <v>139</v>
      </c>
      <c r="BE204" s="213">
        <f>IF(N204="základní",J204,0)</f>
        <v>0</v>
      </c>
      <c r="BF204" s="213">
        <f>IF(N204="snížená",J204,0)</f>
        <v>0</v>
      </c>
      <c r="BG204" s="213">
        <f>IF(N204="zákl. přenesená",J204,0)</f>
        <v>0</v>
      </c>
      <c r="BH204" s="213">
        <f>IF(N204="sníž. přenesená",J204,0)</f>
        <v>0</v>
      </c>
      <c r="BI204" s="213">
        <f>IF(N204="nulová",J204,0)</f>
        <v>0</v>
      </c>
      <c r="BJ204" s="17" t="s">
        <v>86</v>
      </c>
      <c r="BK204" s="213">
        <f>ROUND(I204*H204,2)</f>
        <v>0</v>
      </c>
      <c r="BL204" s="17" t="s">
        <v>146</v>
      </c>
      <c r="BM204" s="212" t="s">
        <v>1181</v>
      </c>
    </row>
    <row r="205" spans="1:65" s="13" customFormat="1" ht="11.25">
      <c r="B205" s="218"/>
      <c r="C205" s="219"/>
      <c r="D205" s="214" t="s">
        <v>254</v>
      </c>
      <c r="E205" s="219"/>
      <c r="F205" s="221" t="s">
        <v>1182</v>
      </c>
      <c r="G205" s="219"/>
      <c r="H205" s="222">
        <v>2.5</v>
      </c>
      <c r="I205" s="223"/>
      <c r="J205" s="219"/>
      <c r="K205" s="219"/>
      <c r="L205" s="224"/>
      <c r="M205" s="225"/>
      <c r="N205" s="226"/>
      <c r="O205" s="226"/>
      <c r="P205" s="226"/>
      <c r="Q205" s="226"/>
      <c r="R205" s="226"/>
      <c r="S205" s="226"/>
      <c r="T205" s="227"/>
      <c r="AT205" s="228" t="s">
        <v>254</v>
      </c>
      <c r="AU205" s="228" t="s">
        <v>88</v>
      </c>
      <c r="AV205" s="13" t="s">
        <v>88</v>
      </c>
      <c r="AW205" s="13" t="s">
        <v>4</v>
      </c>
      <c r="AX205" s="13" t="s">
        <v>86</v>
      </c>
      <c r="AY205" s="228" t="s">
        <v>139</v>
      </c>
    </row>
    <row r="206" spans="1:65" s="12" customFormat="1" ht="22.9" customHeight="1">
      <c r="B206" s="185"/>
      <c r="C206" s="186"/>
      <c r="D206" s="187" t="s">
        <v>78</v>
      </c>
      <c r="E206" s="199" t="s">
        <v>88</v>
      </c>
      <c r="F206" s="199" t="s">
        <v>486</v>
      </c>
      <c r="G206" s="186"/>
      <c r="H206" s="186"/>
      <c r="I206" s="189"/>
      <c r="J206" s="200">
        <f>BK206</f>
        <v>0</v>
      </c>
      <c r="K206" s="186"/>
      <c r="L206" s="191"/>
      <c r="M206" s="192"/>
      <c r="N206" s="193"/>
      <c r="O206" s="193"/>
      <c r="P206" s="194">
        <f>SUM(P207:P212)</f>
        <v>0</v>
      </c>
      <c r="Q206" s="193"/>
      <c r="R206" s="194">
        <f>SUM(R207:R212)</f>
        <v>9.3577295000000014</v>
      </c>
      <c r="S206" s="193"/>
      <c r="T206" s="195">
        <f>SUM(T207:T212)</f>
        <v>0</v>
      </c>
      <c r="AR206" s="196" t="s">
        <v>86</v>
      </c>
      <c r="AT206" s="197" t="s">
        <v>78</v>
      </c>
      <c r="AU206" s="197" t="s">
        <v>86</v>
      </c>
      <c r="AY206" s="196" t="s">
        <v>139</v>
      </c>
      <c r="BK206" s="198">
        <f>SUM(BK207:BK212)</f>
        <v>0</v>
      </c>
    </row>
    <row r="207" spans="1:65" s="2" customFormat="1" ht="16.5" customHeight="1">
      <c r="A207" s="35"/>
      <c r="B207" s="36"/>
      <c r="C207" s="201" t="s">
        <v>264</v>
      </c>
      <c r="D207" s="201" t="s">
        <v>142</v>
      </c>
      <c r="E207" s="202" t="s">
        <v>495</v>
      </c>
      <c r="F207" s="203" t="s">
        <v>496</v>
      </c>
      <c r="G207" s="204" t="s">
        <v>369</v>
      </c>
      <c r="H207" s="205">
        <v>0.22500000000000001</v>
      </c>
      <c r="I207" s="206"/>
      <c r="J207" s="207">
        <f>ROUND(I207*H207,2)</f>
        <v>0</v>
      </c>
      <c r="K207" s="203" t="s">
        <v>336</v>
      </c>
      <c r="L207" s="40"/>
      <c r="M207" s="208" t="s">
        <v>1</v>
      </c>
      <c r="N207" s="209" t="s">
        <v>44</v>
      </c>
      <c r="O207" s="72"/>
      <c r="P207" s="210">
        <f>O207*H207</f>
        <v>0</v>
      </c>
      <c r="Q207" s="210">
        <v>2.3010199999999998</v>
      </c>
      <c r="R207" s="210">
        <f>Q207*H207</f>
        <v>0.51772949999999995</v>
      </c>
      <c r="S207" s="210">
        <v>0</v>
      </c>
      <c r="T207" s="211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12" t="s">
        <v>146</v>
      </c>
      <c r="AT207" s="212" t="s">
        <v>142</v>
      </c>
      <c r="AU207" s="212" t="s">
        <v>88</v>
      </c>
      <c r="AY207" s="17" t="s">
        <v>139</v>
      </c>
      <c r="BE207" s="213">
        <f>IF(N207="základní",J207,0)</f>
        <v>0</v>
      </c>
      <c r="BF207" s="213">
        <f>IF(N207="snížená",J207,0)</f>
        <v>0</v>
      </c>
      <c r="BG207" s="213">
        <f>IF(N207="zákl. přenesená",J207,0)</f>
        <v>0</v>
      </c>
      <c r="BH207" s="213">
        <f>IF(N207="sníž. přenesená",J207,0)</f>
        <v>0</v>
      </c>
      <c r="BI207" s="213">
        <f>IF(N207="nulová",J207,0)</f>
        <v>0</v>
      </c>
      <c r="BJ207" s="17" t="s">
        <v>86</v>
      </c>
      <c r="BK207" s="213">
        <f>ROUND(I207*H207,2)</f>
        <v>0</v>
      </c>
      <c r="BL207" s="17" t="s">
        <v>146</v>
      </c>
      <c r="BM207" s="212" t="s">
        <v>1183</v>
      </c>
    </row>
    <row r="208" spans="1:65" s="13" customFormat="1" ht="11.25">
      <c r="B208" s="218"/>
      <c r="C208" s="219"/>
      <c r="D208" s="214" t="s">
        <v>254</v>
      </c>
      <c r="E208" s="220" t="s">
        <v>1</v>
      </c>
      <c r="F208" s="221" t="s">
        <v>1184</v>
      </c>
      <c r="G208" s="219"/>
      <c r="H208" s="222">
        <v>0.22500000000000001</v>
      </c>
      <c r="I208" s="223"/>
      <c r="J208" s="219"/>
      <c r="K208" s="219"/>
      <c r="L208" s="224"/>
      <c r="M208" s="225"/>
      <c r="N208" s="226"/>
      <c r="O208" s="226"/>
      <c r="P208" s="226"/>
      <c r="Q208" s="226"/>
      <c r="R208" s="226"/>
      <c r="S208" s="226"/>
      <c r="T208" s="227"/>
      <c r="AT208" s="228" t="s">
        <v>254</v>
      </c>
      <c r="AU208" s="228" t="s">
        <v>88</v>
      </c>
      <c r="AV208" s="13" t="s">
        <v>88</v>
      </c>
      <c r="AW208" s="13" t="s">
        <v>35</v>
      </c>
      <c r="AX208" s="13" t="s">
        <v>86</v>
      </c>
      <c r="AY208" s="228" t="s">
        <v>139</v>
      </c>
    </row>
    <row r="209" spans="1:65" s="2" customFormat="1" ht="16.5" customHeight="1">
      <c r="A209" s="35"/>
      <c r="B209" s="36"/>
      <c r="C209" s="201" t="s">
        <v>268</v>
      </c>
      <c r="D209" s="201" t="s">
        <v>142</v>
      </c>
      <c r="E209" s="202" t="s">
        <v>499</v>
      </c>
      <c r="F209" s="203" t="s">
        <v>500</v>
      </c>
      <c r="G209" s="204" t="s">
        <v>199</v>
      </c>
      <c r="H209" s="205">
        <v>30</v>
      </c>
      <c r="I209" s="206"/>
      <c r="J209" s="207">
        <f>ROUND(I209*H209,2)</f>
        <v>0</v>
      </c>
      <c r="K209" s="203" t="s">
        <v>336</v>
      </c>
      <c r="L209" s="40"/>
      <c r="M209" s="208" t="s">
        <v>1</v>
      </c>
      <c r="N209" s="209" t="s">
        <v>44</v>
      </c>
      <c r="O209" s="72"/>
      <c r="P209" s="210">
        <f>O209*H209</f>
        <v>0</v>
      </c>
      <c r="Q209" s="210">
        <v>0.108</v>
      </c>
      <c r="R209" s="210">
        <f>Q209*H209</f>
        <v>3.2399999999999998</v>
      </c>
      <c r="S209" s="210">
        <v>0</v>
      </c>
      <c r="T209" s="211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12" t="s">
        <v>146</v>
      </c>
      <c r="AT209" s="212" t="s">
        <v>142</v>
      </c>
      <c r="AU209" s="212" t="s">
        <v>88</v>
      </c>
      <c r="AY209" s="17" t="s">
        <v>139</v>
      </c>
      <c r="BE209" s="213">
        <f>IF(N209="základní",J209,0)</f>
        <v>0</v>
      </c>
      <c r="BF209" s="213">
        <f>IF(N209="snížená",J209,0)</f>
        <v>0</v>
      </c>
      <c r="BG209" s="213">
        <f>IF(N209="zákl. přenesená",J209,0)</f>
        <v>0</v>
      </c>
      <c r="BH209" s="213">
        <f>IF(N209="sníž. přenesená",J209,0)</f>
        <v>0</v>
      </c>
      <c r="BI209" s="213">
        <f>IF(N209="nulová",J209,0)</f>
        <v>0</v>
      </c>
      <c r="BJ209" s="17" t="s">
        <v>86</v>
      </c>
      <c r="BK209" s="213">
        <f>ROUND(I209*H209,2)</f>
        <v>0</v>
      </c>
      <c r="BL209" s="17" t="s">
        <v>146</v>
      </c>
      <c r="BM209" s="212" t="s">
        <v>1185</v>
      </c>
    </row>
    <row r="210" spans="1:65" s="13" customFormat="1" ht="11.25">
      <c r="B210" s="218"/>
      <c r="C210" s="219"/>
      <c r="D210" s="214" t="s">
        <v>254</v>
      </c>
      <c r="E210" s="220" t="s">
        <v>1</v>
      </c>
      <c r="F210" s="221" t="s">
        <v>1186</v>
      </c>
      <c r="G210" s="219"/>
      <c r="H210" s="222">
        <v>30</v>
      </c>
      <c r="I210" s="223"/>
      <c r="J210" s="219"/>
      <c r="K210" s="219"/>
      <c r="L210" s="224"/>
      <c r="M210" s="225"/>
      <c r="N210" s="226"/>
      <c r="O210" s="226"/>
      <c r="P210" s="226"/>
      <c r="Q210" s="226"/>
      <c r="R210" s="226"/>
      <c r="S210" s="226"/>
      <c r="T210" s="227"/>
      <c r="AT210" s="228" t="s">
        <v>254</v>
      </c>
      <c r="AU210" s="228" t="s">
        <v>88</v>
      </c>
      <c r="AV210" s="13" t="s">
        <v>88</v>
      </c>
      <c r="AW210" s="13" t="s">
        <v>35</v>
      </c>
      <c r="AX210" s="13" t="s">
        <v>86</v>
      </c>
      <c r="AY210" s="228" t="s">
        <v>139</v>
      </c>
    </row>
    <row r="211" spans="1:65" s="2" customFormat="1" ht="16.5" customHeight="1">
      <c r="A211" s="35"/>
      <c r="B211" s="36"/>
      <c r="C211" s="246" t="s">
        <v>273</v>
      </c>
      <c r="D211" s="246" t="s">
        <v>381</v>
      </c>
      <c r="E211" s="247" t="s">
        <v>1187</v>
      </c>
      <c r="F211" s="248" t="s">
        <v>1188</v>
      </c>
      <c r="G211" s="249" t="s">
        <v>230</v>
      </c>
      <c r="H211" s="250">
        <v>5</v>
      </c>
      <c r="I211" s="251"/>
      <c r="J211" s="252">
        <f>ROUND(I211*H211,2)</f>
        <v>0</v>
      </c>
      <c r="K211" s="248" t="s">
        <v>336</v>
      </c>
      <c r="L211" s="253"/>
      <c r="M211" s="254" t="s">
        <v>1</v>
      </c>
      <c r="N211" s="255" t="s">
        <v>44</v>
      </c>
      <c r="O211" s="72"/>
      <c r="P211" s="210">
        <f>O211*H211</f>
        <v>0</v>
      </c>
      <c r="Q211" s="210">
        <v>1.1200000000000001</v>
      </c>
      <c r="R211" s="210">
        <f>Q211*H211</f>
        <v>5.6000000000000005</v>
      </c>
      <c r="S211" s="210">
        <v>0</v>
      </c>
      <c r="T211" s="211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12" t="s">
        <v>176</v>
      </c>
      <c r="AT211" s="212" t="s">
        <v>381</v>
      </c>
      <c r="AU211" s="212" t="s">
        <v>88</v>
      </c>
      <c r="AY211" s="17" t="s">
        <v>139</v>
      </c>
      <c r="BE211" s="213">
        <f>IF(N211="základní",J211,0)</f>
        <v>0</v>
      </c>
      <c r="BF211" s="213">
        <f>IF(N211="snížená",J211,0)</f>
        <v>0</v>
      </c>
      <c r="BG211" s="213">
        <f>IF(N211="zákl. přenesená",J211,0)</f>
        <v>0</v>
      </c>
      <c r="BH211" s="213">
        <f>IF(N211="sníž. přenesená",J211,0)</f>
        <v>0</v>
      </c>
      <c r="BI211" s="213">
        <f>IF(N211="nulová",J211,0)</f>
        <v>0</v>
      </c>
      <c r="BJ211" s="17" t="s">
        <v>86</v>
      </c>
      <c r="BK211" s="213">
        <f>ROUND(I211*H211,2)</f>
        <v>0</v>
      </c>
      <c r="BL211" s="17" t="s">
        <v>146</v>
      </c>
      <c r="BM211" s="212" t="s">
        <v>1189</v>
      </c>
    </row>
    <row r="212" spans="1:65" s="13" customFormat="1" ht="11.25">
      <c r="B212" s="218"/>
      <c r="C212" s="219"/>
      <c r="D212" s="214" t="s">
        <v>254</v>
      </c>
      <c r="E212" s="220" t="s">
        <v>1</v>
      </c>
      <c r="F212" s="221" t="s">
        <v>1190</v>
      </c>
      <c r="G212" s="219"/>
      <c r="H212" s="222">
        <v>5</v>
      </c>
      <c r="I212" s="223"/>
      <c r="J212" s="219"/>
      <c r="K212" s="219"/>
      <c r="L212" s="224"/>
      <c r="M212" s="225"/>
      <c r="N212" s="226"/>
      <c r="O212" s="226"/>
      <c r="P212" s="226"/>
      <c r="Q212" s="226"/>
      <c r="R212" s="226"/>
      <c r="S212" s="226"/>
      <c r="T212" s="227"/>
      <c r="AT212" s="228" t="s">
        <v>254</v>
      </c>
      <c r="AU212" s="228" t="s">
        <v>88</v>
      </c>
      <c r="AV212" s="13" t="s">
        <v>88</v>
      </c>
      <c r="AW212" s="13" t="s">
        <v>35</v>
      </c>
      <c r="AX212" s="13" t="s">
        <v>86</v>
      </c>
      <c r="AY212" s="228" t="s">
        <v>139</v>
      </c>
    </row>
    <row r="213" spans="1:65" s="12" customFormat="1" ht="22.9" customHeight="1">
      <c r="B213" s="185"/>
      <c r="C213" s="186"/>
      <c r="D213" s="187" t="s">
        <v>78</v>
      </c>
      <c r="E213" s="199" t="s">
        <v>154</v>
      </c>
      <c r="F213" s="199" t="s">
        <v>510</v>
      </c>
      <c r="G213" s="186"/>
      <c r="H213" s="186"/>
      <c r="I213" s="189"/>
      <c r="J213" s="200">
        <f>BK213</f>
        <v>0</v>
      </c>
      <c r="K213" s="186"/>
      <c r="L213" s="191"/>
      <c r="M213" s="192"/>
      <c r="N213" s="193"/>
      <c r="O213" s="193"/>
      <c r="P213" s="194">
        <f>SUM(P214:P215)</f>
        <v>0</v>
      </c>
      <c r="Q213" s="193"/>
      <c r="R213" s="194">
        <f>SUM(R214:R215)</f>
        <v>0</v>
      </c>
      <c r="S213" s="193"/>
      <c r="T213" s="195">
        <f>SUM(T214:T215)</f>
        <v>0</v>
      </c>
      <c r="AR213" s="196" t="s">
        <v>86</v>
      </c>
      <c r="AT213" s="197" t="s">
        <v>78</v>
      </c>
      <c r="AU213" s="197" t="s">
        <v>86</v>
      </c>
      <c r="AY213" s="196" t="s">
        <v>139</v>
      </c>
      <c r="BK213" s="198">
        <f>SUM(BK214:BK215)</f>
        <v>0</v>
      </c>
    </row>
    <row r="214" spans="1:65" s="2" customFormat="1" ht="16.5" customHeight="1">
      <c r="A214" s="35"/>
      <c r="B214" s="36"/>
      <c r="C214" s="201" t="s">
        <v>278</v>
      </c>
      <c r="D214" s="201" t="s">
        <v>142</v>
      </c>
      <c r="E214" s="202" t="s">
        <v>1191</v>
      </c>
      <c r="F214" s="203" t="s">
        <v>1192</v>
      </c>
      <c r="G214" s="204" t="s">
        <v>145</v>
      </c>
      <c r="H214" s="205">
        <v>1</v>
      </c>
      <c r="I214" s="206"/>
      <c r="J214" s="207">
        <f>ROUND(I214*H214,2)</f>
        <v>0</v>
      </c>
      <c r="K214" s="203" t="s">
        <v>1</v>
      </c>
      <c r="L214" s="40"/>
      <c r="M214" s="208" t="s">
        <v>1</v>
      </c>
      <c r="N214" s="209" t="s">
        <v>44</v>
      </c>
      <c r="O214" s="72"/>
      <c r="P214" s="210">
        <f>O214*H214</f>
        <v>0</v>
      </c>
      <c r="Q214" s="210">
        <v>0</v>
      </c>
      <c r="R214" s="210">
        <f>Q214*H214</f>
        <v>0</v>
      </c>
      <c r="S214" s="210">
        <v>0</v>
      </c>
      <c r="T214" s="211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12" t="s">
        <v>146</v>
      </c>
      <c r="AT214" s="212" t="s">
        <v>142</v>
      </c>
      <c r="AU214" s="212" t="s">
        <v>88</v>
      </c>
      <c r="AY214" s="17" t="s">
        <v>139</v>
      </c>
      <c r="BE214" s="213">
        <f>IF(N214="základní",J214,0)</f>
        <v>0</v>
      </c>
      <c r="BF214" s="213">
        <f>IF(N214="snížená",J214,0)</f>
        <v>0</v>
      </c>
      <c r="BG214" s="213">
        <f>IF(N214="zákl. přenesená",J214,0)</f>
        <v>0</v>
      </c>
      <c r="BH214" s="213">
        <f>IF(N214="sníž. přenesená",J214,0)</f>
        <v>0</v>
      </c>
      <c r="BI214" s="213">
        <f>IF(N214="nulová",J214,0)</f>
        <v>0</v>
      </c>
      <c r="BJ214" s="17" t="s">
        <v>86</v>
      </c>
      <c r="BK214" s="213">
        <f>ROUND(I214*H214,2)</f>
        <v>0</v>
      </c>
      <c r="BL214" s="17" t="s">
        <v>146</v>
      </c>
      <c r="BM214" s="212" t="s">
        <v>1193</v>
      </c>
    </row>
    <row r="215" spans="1:65" s="2" customFormat="1" ht="68.25">
      <c r="A215" s="35"/>
      <c r="B215" s="36"/>
      <c r="C215" s="37"/>
      <c r="D215" s="214" t="s">
        <v>148</v>
      </c>
      <c r="E215" s="37"/>
      <c r="F215" s="215" t="s">
        <v>1194</v>
      </c>
      <c r="G215" s="37"/>
      <c r="H215" s="37"/>
      <c r="I215" s="169"/>
      <c r="J215" s="37"/>
      <c r="K215" s="37"/>
      <c r="L215" s="40"/>
      <c r="M215" s="216"/>
      <c r="N215" s="217"/>
      <c r="O215" s="72"/>
      <c r="P215" s="72"/>
      <c r="Q215" s="72"/>
      <c r="R215" s="72"/>
      <c r="S215" s="72"/>
      <c r="T215" s="73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7" t="s">
        <v>148</v>
      </c>
      <c r="AU215" s="17" t="s">
        <v>88</v>
      </c>
    </row>
    <row r="216" spans="1:65" s="12" customFormat="1" ht="22.9" customHeight="1">
      <c r="B216" s="185"/>
      <c r="C216" s="186"/>
      <c r="D216" s="187" t="s">
        <v>78</v>
      </c>
      <c r="E216" s="199" t="s">
        <v>146</v>
      </c>
      <c r="F216" s="199" t="s">
        <v>531</v>
      </c>
      <c r="G216" s="186"/>
      <c r="H216" s="186"/>
      <c r="I216" s="189"/>
      <c r="J216" s="200">
        <f>BK216</f>
        <v>0</v>
      </c>
      <c r="K216" s="186"/>
      <c r="L216" s="191"/>
      <c r="M216" s="192"/>
      <c r="N216" s="193"/>
      <c r="O216" s="193"/>
      <c r="P216" s="194">
        <f>SUM(P217:P220)</f>
        <v>0</v>
      </c>
      <c r="Q216" s="193"/>
      <c r="R216" s="194">
        <f>SUM(R217:R220)</f>
        <v>2.8000000000000003</v>
      </c>
      <c r="S216" s="193"/>
      <c r="T216" s="195">
        <f>SUM(T217:T220)</f>
        <v>0</v>
      </c>
      <c r="AR216" s="196" t="s">
        <v>86</v>
      </c>
      <c r="AT216" s="197" t="s">
        <v>78</v>
      </c>
      <c r="AU216" s="197" t="s">
        <v>86</v>
      </c>
      <c r="AY216" s="196" t="s">
        <v>139</v>
      </c>
      <c r="BK216" s="198">
        <f>SUM(BK217:BK220)</f>
        <v>0</v>
      </c>
    </row>
    <row r="217" spans="1:65" s="2" customFormat="1" ht="16.5" customHeight="1">
      <c r="A217" s="35"/>
      <c r="B217" s="36"/>
      <c r="C217" s="201" t="s">
        <v>282</v>
      </c>
      <c r="D217" s="201" t="s">
        <v>142</v>
      </c>
      <c r="E217" s="202" t="s">
        <v>1195</v>
      </c>
      <c r="F217" s="203" t="s">
        <v>1196</v>
      </c>
      <c r="G217" s="204" t="s">
        <v>468</v>
      </c>
      <c r="H217" s="205">
        <v>40</v>
      </c>
      <c r="I217" s="206"/>
      <c r="J217" s="207">
        <f>ROUND(I217*H217,2)</f>
        <v>0</v>
      </c>
      <c r="K217" s="203" t="s">
        <v>1</v>
      </c>
      <c r="L217" s="40"/>
      <c r="M217" s="208" t="s">
        <v>1</v>
      </c>
      <c r="N217" s="209" t="s">
        <v>44</v>
      </c>
      <c r="O217" s="72"/>
      <c r="P217" s="210">
        <f>O217*H217</f>
        <v>0</v>
      </c>
      <c r="Q217" s="210">
        <v>7.0000000000000007E-2</v>
      </c>
      <c r="R217" s="210">
        <f>Q217*H217</f>
        <v>2.8000000000000003</v>
      </c>
      <c r="S217" s="210">
        <v>0</v>
      </c>
      <c r="T217" s="211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12" t="s">
        <v>146</v>
      </c>
      <c r="AT217" s="212" t="s">
        <v>142</v>
      </c>
      <c r="AU217" s="212" t="s">
        <v>88</v>
      </c>
      <c r="AY217" s="17" t="s">
        <v>139</v>
      </c>
      <c r="BE217" s="213">
        <f>IF(N217="základní",J217,0)</f>
        <v>0</v>
      </c>
      <c r="BF217" s="213">
        <f>IF(N217="snížená",J217,0)</f>
        <v>0</v>
      </c>
      <c r="BG217" s="213">
        <f>IF(N217="zákl. přenesená",J217,0)</f>
        <v>0</v>
      </c>
      <c r="BH217" s="213">
        <f>IF(N217="sníž. přenesená",J217,0)</f>
        <v>0</v>
      </c>
      <c r="BI217" s="213">
        <f>IF(N217="nulová",J217,0)</f>
        <v>0</v>
      </c>
      <c r="BJ217" s="17" t="s">
        <v>86</v>
      </c>
      <c r="BK217" s="213">
        <f>ROUND(I217*H217,2)</f>
        <v>0</v>
      </c>
      <c r="BL217" s="17" t="s">
        <v>146</v>
      </c>
      <c r="BM217" s="212" t="s">
        <v>1197</v>
      </c>
    </row>
    <row r="218" spans="1:65" s="2" customFormat="1" ht="29.25">
      <c r="A218" s="35"/>
      <c r="B218" s="36"/>
      <c r="C218" s="37"/>
      <c r="D218" s="214" t="s">
        <v>148</v>
      </c>
      <c r="E218" s="37"/>
      <c r="F218" s="215" t="s">
        <v>1198</v>
      </c>
      <c r="G218" s="37"/>
      <c r="H218" s="37"/>
      <c r="I218" s="169"/>
      <c r="J218" s="37"/>
      <c r="K218" s="37"/>
      <c r="L218" s="40"/>
      <c r="M218" s="216"/>
      <c r="N218" s="217"/>
      <c r="O218" s="72"/>
      <c r="P218" s="72"/>
      <c r="Q218" s="72"/>
      <c r="R218" s="72"/>
      <c r="S218" s="72"/>
      <c r="T218" s="73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7" t="s">
        <v>148</v>
      </c>
      <c r="AU218" s="17" t="s">
        <v>88</v>
      </c>
    </row>
    <row r="219" spans="1:65" s="2" customFormat="1" ht="16.5" customHeight="1">
      <c r="A219" s="35"/>
      <c r="B219" s="36"/>
      <c r="C219" s="201" t="s">
        <v>287</v>
      </c>
      <c r="D219" s="201" t="s">
        <v>142</v>
      </c>
      <c r="E219" s="202" t="s">
        <v>1199</v>
      </c>
      <c r="F219" s="203" t="s">
        <v>1200</v>
      </c>
      <c r="G219" s="204" t="s">
        <v>145</v>
      </c>
      <c r="H219" s="205">
        <v>1</v>
      </c>
      <c r="I219" s="206"/>
      <c r="J219" s="207">
        <f>ROUND(I219*H219,2)</f>
        <v>0</v>
      </c>
      <c r="K219" s="203" t="s">
        <v>1</v>
      </c>
      <c r="L219" s="40"/>
      <c r="M219" s="208" t="s">
        <v>1</v>
      </c>
      <c r="N219" s="209" t="s">
        <v>44</v>
      </c>
      <c r="O219" s="72"/>
      <c r="P219" s="210">
        <f>O219*H219</f>
        <v>0</v>
      </c>
      <c r="Q219" s="210">
        <v>0</v>
      </c>
      <c r="R219" s="210">
        <f>Q219*H219</f>
        <v>0</v>
      </c>
      <c r="S219" s="210">
        <v>0</v>
      </c>
      <c r="T219" s="211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12" t="s">
        <v>146</v>
      </c>
      <c r="AT219" s="212" t="s">
        <v>142</v>
      </c>
      <c r="AU219" s="212" t="s">
        <v>88</v>
      </c>
      <c r="AY219" s="17" t="s">
        <v>139</v>
      </c>
      <c r="BE219" s="213">
        <f>IF(N219="základní",J219,0)</f>
        <v>0</v>
      </c>
      <c r="BF219" s="213">
        <f>IF(N219="snížená",J219,0)</f>
        <v>0</v>
      </c>
      <c r="BG219" s="213">
        <f>IF(N219="zákl. přenesená",J219,0)</f>
        <v>0</v>
      </c>
      <c r="BH219" s="213">
        <f>IF(N219="sníž. přenesená",J219,0)</f>
        <v>0</v>
      </c>
      <c r="BI219" s="213">
        <f>IF(N219="nulová",J219,0)</f>
        <v>0</v>
      </c>
      <c r="BJ219" s="17" t="s">
        <v>86</v>
      </c>
      <c r="BK219" s="213">
        <f>ROUND(I219*H219,2)</f>
        <v>0</v>
      </c>
      <c r="BL219" s="17" t="s">
        <v>146</v>
      </c>
      <c r="BM219" s="212" t="s">
        <v>1201</v>
      </c>
    </row>
    <row r="220" spans="1:65" s="2" customFormat="1" ht="19.5">
      <c r="A220" s="35"/>
      <c r="B220" s="36"/>
      <c r="C220" s="37"/>
      <c r="D220" s="214" t="s">
        <v>148</v>
      </c>
      <c r="E220" s="37"/>
      <c r="F220" s="215" t="s">
        <v>1202</v>
      </c>
      <c r="G220" s="37"/>
      <c r="H220" s="37"/>
      <c r="I220" s="169"/>
      <c r="J220" s="37"/>
      <c r="K220" s="37"/>
      <c r="L220" s="40"/>
      <c r="M220" s="216"/>
      <c r="N220" s="217"/>
      <c r="O220" s="72"/>
      <c r="P220" s="72"/>
      <c r="Q220" s="72"/>
      <c r="R220" s="72"/>
      <c r="S220" s="72"/>
      <c r="T220" s="73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7" t="s">
        <v>148</v>
      </c>
      <c r="AU220" s="17" t="s">
        <v>88</v>
      </c>
    </row>
    <row r="221" spans="1:65" s="12" customFormat="1" ht="22.9" customHeight="1">
      <c r="B221" s="185"/>
      <c r="C221" s="186"/>
      <c r="D221" s="187" t="s">
        <v>78</v>
      </c>
      <c r="E221" s="199" t="s">
        <v>138</v>
      </c>
      <c r="F221" s="199" t="s">
        <v>567</v>
      </c>
      <c r="G221" s="186"/>
      <c r="H221" s="186"/>
      <c r="I221" s="189"/>
      <c r="J221" s="200">
        <f>BK221</f>
        <v>0</v>
      </c>
      <c r="K221" s="186"/>
      <c r="L221" s="191"/>
      <c r="M221" s="192"/>
      <c r="N221" s="193"/>
      <c r="O221" s="193"/>
      <c r="P221" s="194">
        <f>SUM(P222:P227)</f>
        <v>0</v>
      </c>
      <c r="Q221" s="193"/>
      <c r="R221" s="194">
        <f>SUM(R222:R227)</f>
        <v>0.33</v>
      </c>
      <c r="S221" s="193"/>
      <c r="T221" s="195">
        <f>SUM(T222:T227)</f>
        <v>0</v>
      </c>
      <c r="AR221" s="196" t="s">
        <v>86</v>
      </c>
      <c r="AT221" s="197" t="s">
        <v>78</v>
      </c>
      <c r="AU221" s="197" t="s">
        <v>86</v>
      </c>
      <c r="AY221" s="196" t="s">
        <v>139</v>
      </c>
      <c r="BK221" s="198">
        <f>SUM(BK222:BK227)</f>
        <v>0</v>
      </c>
    </row>
    <row r="222" spans="1:65" s="2" customFormat="1" ht="16.5" customHeight="1">
      <c r="A222" s="35"/>
      <c r="B222" s="36"/>
      <c r="C222" s="201" t="s">
        <v>292</v>
      </c>
      <c r="D222" s="201" t="s">
        <v>142</v>
      </c>
      <c r="E222" s="202" t="s">
        <v>1203</v>
      </c>
      <c r="F222" s="203" t="s">
        <v>1204</v>
      </c>
      <c r="G222" s="204" t="s">
        <v>199</v>
      </c>
      <c r="H222" s="205">
        <v>50</v>
      </c>
      <c r="I222" s="206"/>
      <c r="J222" s="207">
        <f>ROUND(I222*H222,2)</f>
        <v>0</v>
      </c>
      <c r="K222" s="203" t="s">
        <v>336</v>
      </c>
      <c r="L222" s="40"/>
      <c r="M222" s="208" t="s">
        <v>1</v>
      </c>
      <c r="N222" s="209" t="s">
        <v>44</v>
      </c>
      <c r="O222" s="72"/>
      <c r="P222" s="210">
        <f>O222*H222</f>
        <v>0</v>
      </c>
      <c r="Q222" s="210">
        <v>0</v>
      </c>
      <c r="R222" s="210">
        <f>Q222*H222</f>
        <v>0</v>
      </c>
      <c r="S222" s="210">
        <v>0</v>
      </c>
      <c r="T222" s="211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12" t="s">
        <v>146</v>
      </c>
      <c r="AT222" s="212" t="s">
        <v>142</v>
      </c>
      <c r="AU222" s="212" t="s">
        <v>88</v>
      </c>
      <c r="AY222" s="17" t="s">
        <v>139</v>
      </c>
      <c r="BE222" s="213">
        <f>IF(N222="základní",J222,0)</f>
        <v>0</v>
      </c>
      <c r="BF222" s="213">
        <f>IF(N222="snížená",J222,0)</f>
        <v>0</v>
      </c>
      <c r="BG222" s="213">
        <f>IF(N222="zákl. přenesená",J222,0)</f>
        <v>0</v>
      </c>
      <c r="BH222" s="213">
        <f>IF(N222="sníž. přenesená",J222,0)</f>
        <v>0</v>
      </c>
      <c r="BI222" s="213">
        <f>IF(N222="nulová",J222,0)</f>
        <v>0</v>
      </c>
      <c r="BJ222" s="17" t="s">
        <v>86</v>
      </c>
      <c r="BK222" s="213">
        <f>ROUND(I222*H222,2)</f>
        <v>0</v>
      </c>
      <c r="BL222" s="17" t="s">
        <v>146</v>
      </c>
      <c r="BM222" s="212" t="s">
        <v>1205</v>
      </c>
    </row>
    <row r="223" spans="1:65" s="13" customFormat="1" ht="11.25">
      <c r="B223" s="218"/>
      <c r="C223" s="219"/>
      <c r="D223" s="214" t="s">
        <v>254</v>
      </c>
      <c r="E223" s="220" t="s">
        <v>1</v>
      </c>
      <c r="F223" s="221" t="s">
        <v>1206</v>
      </c>
      <c r="G223" s="219"/>
      <c r="H223" s="222">
        <v>50</v>
      </c>
      <c r="I223" s="223"/>
      <c r="J223" s="219"/>
      <c r="K223" s="219"/>
      <c r="L223" s="224"/>
      <c r="M223" s="225"/>
      <c r="N223" s="226"/>
      <c r="O223" s="226"/>
      <c r="P223" s="226"/>
      <c r="Q223" s="226"/>
      <c r="R223" s="226"/>
      <c r="S223" s="226"/>
      <c r="T223" s="227"/>
      <c r="AT223" s="228" t="s">
        <v>254</v>
      </c>
      <c r="AU223" s="228" t="s">
        <v>88</v>
      </c>
      <c r="AV223" s="13" t="s">
        <v>88</v>
      </c>
      <c r="AW223" s="13" t="s">
        <v>35</v>
      </c>
      <c r="AX223" s="13" t="s">
        <v>86</v>
      </c>
      <c r="AY223" s="228" t="s">
        <v>139</v>
      </c>
    </row>
    <row r="224" spans="1:65" s="2" customFormat="1" ht="16.5" customHeight="1">
      <c r="A224" s="35"/>
      <c r="B224" s="36"/>
      <c r="C224" s="201" t="s">
        <v>296</v>
      </c>
      <c r="D224" s="201" t="s">
        <v>142</v>
      </c>
      <c r="E224" s="202" t="s">
        <v>1207</v>
      </c>
      <c r="F224" s="203" t="s">
        <v>1208</v>
      </c>
      <c r="G224" s="204" t="s">
        <v>199</v>
      </c>
      <c r="H224" s="205">
        <v>50</v>
      </c>
      <c r="I224" s="206"/>
      <c r="J224" s="207">
        <f>ROUND(I224*H224,2)</f>
        <v>0</v>
      </c>
      <c r="K224" s="203" t="s">
        <v>336</v>
      </c>
      <c r="L224" s="40"/>
      <c r="M224" s="208" t="s">
        <v>1</v>
      </c>
      <c r="N224" s="209" t="s">
        <v>44</v>
      </c>
      <c r="O224" s="72"/>
      <c r="P224" s="210">
        <f>O224*H224</f>
        <v>0</v>
      </c>
      <c r="Q224" s="210">
        <v>0</v>
      </c>
      <c r="R224" s="210">
        <f>Q224*H224</f>
        <v>0</v>
      </c>
      <c r="S224" s="210">
        <v>0</v>
      </c>
      <c r="T224" s="211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12" t="s">
        <v>146</v>
      </c>
      <c r="AT224" s="212" t="s">
        <v>142</v>
      </c>
      <c r="AU224" s="212" t="s">
        <v>88</v>
      </c>
      <c r="AY224" s="17" t="s">
        <v>139</v>
      </c>
      <c r="BE224" s="213">
        <f>IF(N224="základní",J224,0)</f>
        <v>0</v>
      </c>
      <c r="BF224" s="213">
        <f>IF(N224="snížená",J224,0)</f>
        <v>0</v>
      </c>
      <c r="BG224" s="213">
        <f>IF(N224="zákl. přenesená",J224,0)</f>
        <v>0</v>
      </c>
      <c r="BH224" s="213">
        <f>IF(N224="sníž. přenesená",J224,0)</f>
        <v>0</v>
      </c>
      <c r="BI224" s="213">
        <f>IF(N224="nulová",J224,0)</f>
        <v>0</v>
      </c>
      <c r="BJ224" s="17" t="s">
        <v>86</v>
      </c>
      <c r="BK224" s="213">
        <f>ROUND(I224*H224,2)</f>
        <v>0</v>
      </c>
      <c r="BL224" s="17" t="s">
        <v>146</v>
      </c>
      <c r="BM224" s="212" t="s">
        <v>1209</v>
      </c>
    </row>
    <row r="225" spans="1:65" s="2" customFormat="1" ht="16.5" customHeight="1">
      <c r="A225" s="35"/>
      <c r="B225" s="36"/>
      <c r="C225" s="201" t="s">
        <v>301</v>
      </c>
      <c r="D225" s="201" t="s">
        <v>142</v>
      </c>
      <c r="E225" s="202" t="s">
        <v>1210</v>
      </c>
      <c r="F225" s="203" t="s">
        <v>1211</v>
      </c>
      <c r="G225" s="204" t="s">
        <v>199</v>
      </c>
      <c r="H225" s="205">
        <v>50</v>
      </c>
      <c r="I225" s="206"/>
      <c r="J225" s="207">
        <f>ROUND(I225*H225,2)</f>
        <v>0</v>
      </c>
      <c r="K225" s="203" t="s">
        <v>336</v>
      </c>
      <c r="L225" s="40"/>
      <c r="M225" s="208" t="s">
        <v>1</v>
      </c>
      <c r="N225" s="209" t="s">
        <v>44</v>
      </c>
      <c r="O225" s="72"/>
      <c r="P225" s="210">
        <f>O225*H225</f>
        <v>0</v>
      </c>
      <c r="Q225" s="210">
        <v>0</v>
      </c>
      <c r="R225" s="210">
        <f>Q225*H225</f>
        <v>0</v>
      </c>
      <c r="S225" s="210">
        <v>0</v>
      </c>
      <c r="T225" s="211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12" t="s">
        <v>146</v>
      </c>
      <c r="AT225" s="212" t="s">
        <v>142</v>
      </c>
      <c r="AU225" s="212" t="s">
        <v>88</v>
      </c>
      <c r="AY225" s="17" t="s">
        <v>139</v>
      </c>
      <c r="BE225" s="213">
        <f>IF(N225="základní",J225,0)</f>
        <v>0</v>
      </c>
      <c r="BF225" s="213">
        <f>IF(N225="snížená",J225,0)</f>
        <v>0</v>
      </c>
      <c r="BG225" s="213">
        <f>IF(N225="zákl. přenesená",J225,0)</f>
        <v>0</v>
      </c>
      <c r="BH225" s="213">
        <f>IF(N225="sníž. přenesená",J225,0)</f>
        <v>0</v>
      </c>
      <c r="BI225" s="213">
        <f>IF(N225="nulová",J225,0)</f>
        <v>0</v>
      </c>
      <c r="BJ225" s="17" t="s">
        <v>86</v>
      </c>
      <c r="BK225" s="213">
        <f>ROUND(I225*H225,2)</f>
        <v>0</v>
      </c>
      <c r="BL225" s="17" t="s">
        <v>146</v>
      </c>
      <c r="BM225" s="212" t="s">
        <v>1212</v>
      </c>
    </row>
    <row r="226" spans="1:65" s="2" customFormat="1" ht="16.5" customHeight="1">
      <c r="A226" s="35"/>
      <c r="B226" s="36"/>
      <c r="C226" s="201" t="s">
        <v>306</v>
      </c>
      <c r="D226" s="201" t="s">
        <v>142</v>
      </c>
      <c r="E226" s="202" t="s">
        <v>1213</v>
      </c>
      <c r="F226" s="203" t="s">
        <v>1214</v>
      </c>
      <c r="G226" s="204" t="s">
        <v>199</v>
      </c>
      <c r="H226" s="205">
        <v>50</v>
      </c>
      <c r="I226" s="206"/>
      <c r="J226" s="207">
        <f>ROUND(I226*H226,2)</f>
        <v>0</v>
      </c>
      <c r="K226" s="203" t="s">
        <v>336</v>
      </c>
      <c r="L226" s="40"/>
      <c r="M226" s="208" t="s">
        <v>1</v>
      </c>
      <c r="N226" s="209" t="s">
        <v>44</v>
      </c>
      <c r="O226" s="72"/>
      <c r="P226" s="210">
        <f>O226*H226</f>
        <v>0</v>
      </c>
      <c r="Q226" s="210">
        <v>0</v>
      </c>
      <c r="R226" s="210">
        <f>Q226*H226</f>
        <v>0</v>
      </c>
      <c r="S226" s="210">
        <v>0</v>
      </c>
      <c r="T226" s="211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12" t="s">
        <v>146</v>
      </c>
      <c r="AT226" s="212" t="s">
        <v>142</v>
      </c>
      <c r="AU226" s="212" t="s">
        <v>88</v>
      </c>
      <c r="AY226" s="17" t="s">
        <v>139</v>
      </c>
      <c r="BE226" s="213">
        <f>IF(N226="základní",J226,0)</f>
        <v>0</v>
      </c>
      <c r="BF226" s="213">
        <f>IF(N226="snížená",J226,0)</f>
        <v>0</v>
      </c>
      <c r="BG226" s="213">
        <f>IF(N226="zákl. přenesená",J226,0)</f>
        <v>0</v>
      </c>
      <c r="BH226" s="213">
        <f>IF(N226="sníž. přenesená",J226,0)</f>
        <v>0</v>
      </c>
      <c r="BI226" s="213">
        <f>IF(N226="nulová",J226,0)</f>
        <v>0</v>
      </c>
      <c r="BJ226" s="17" t="s">
        <v>86</v>
      </c>
      <c r="BK226" s="213">
        <f>ROUND(I226*H226,2)</f>
        <v>0</v>
      </c>
      <c r="BL226" s="17" t="s">
        <v>146</v>
      </c>
      <c r="BM226" s="212" t="s">
        <v>1215</v>
      </c>
    </row>
    <row r="227" spans="1:65" s="2" customFormat="1" ht="16.5" customHeight="1">
      <c r="A227" s="35"/>
      <c r="B227" s="36"/>
      <c r="C227" s="201" t="s">
        <v>310</v>
      </c>
      <c r="D227" s="201" t="s">
        <v>142</v>
      </c>
      <c r="E227" s="202" t="s">
        <v>1216</v>
      </c>
      <c r="F227" s="203" t="s">
        <v>1217</v>
      </c>
      <c r="G227" s="204" t="s">
        <v>199</v>
      </c>
      <c r="H227" s="205">
        <v>50</v>
      </c>
      <c r="I227" s="206"/>
      <c r="J227" s="207">
        <f>ROUND(I227*H227,2)</f>
        <v>0</v>
      </c>
      <c r="K227" s="203" t="s">
        <v>336</v>
      </c>
      <c r="L227" s="40"/>
      <c r="M227" s="208" t="s">
        <v>1</v>
      </c>
      <c r="N227" s="209" t="s">
        <v>44</v>
      </c>
      <c r="O227" s="72"/>
      <c r="P227" s="210">
        <f>O227*H227</f>
        <v>0</v>
      </c>
      <c r="Q227" s="210">
        <v>6.6E-3</v>
      </c>
      <c r="R227" s="210">
        <f>Q227*H227</f>
        <v>0.33</v>
      </c>
      <c r="S227" s="210">
        <v>0</v>
      </c>
      <c r="T227" s="211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12" t="s">
        <v>146</v>
      </c>
      <c r="AT227" s="212" t="s">
        <v>142</v>
      </c>
      <c r="AU227" s="212" t="s">
        <v>88</v>
      </c>
      <c r="AY227" s="17" t="s">
        <v>139</v>
      </c>
      <c r="BE227" s="213">
        <f>IF(N227="základní",J227,0)</f>
        <v>0</v>
      </c>
      <c r="BF227" s="213">
        <f>IF(N227="snížená",J227,0)</f>
        <v>0</v>
      </c>
      <c r="BG227" s="213">
        <f>IF(N227="zákl. přenesená",J227,0)</f>
        <v>0</v>
      </c>
      <c r="BH227" s="213">
        <f>IF(N227="sníž. přenesená",J227,0)</f>
        <v>0</v>
      </c>
      <c r="BI227" s="213">
        <f>IF(N227="nulová",J227,0)</f>
        <v>0</v>
      </c>
      <c r="BJ227" s="17" t="s">
        <v>86</v>
      </c>
      <c r="BK227" s="213">
        <f>ROUND(I227*H227,2)</f>
        <v>0</v>
      </c>
      <c r="BL227" s="17" t="s">
        <v>146</v>
      </c>
      <c r="BM227" s="212" t="s">
        <v>1218</v>
      </c>
    </row>
    <row r="228" spans="1:65" s="12" customFormat="1" ht="22.9" customHeight="1">
      <c r="B228" s="185"/>
      <c r="C228" s="186"/>
      <c r="D228" s="187" t="s">
        <v>78</v>
      </c>
      <c r="E228" s="199" t="s">
        <v>176</v>
      </c>
      <c r="F228" s="199" t="s">
        <v>582</v>
      </c>
      <c r="G228" s="186"/>
      <c r="H228" s="186"/>
      <c r="I228" s="189"/>
      <c r="J228" s="200">
        <f>BK228</f>
        <v>0</v>
      </c>
      <c r="K228" s="186"/>
      <c r="L228" s="191"/>
      <c r="M228" s="192"/>
      <c r="N228" s="193"/>
      <c r="O228" s="193"/>
      <c r="P228" s="194">
        <f>SUM(P229:P255)</f>
        <v>0</v>
      </c>
      <c r="Q228" s="193"/>
      <c r="R228" s="194">
        <f>SUM(R229:R255)</f>
        <v>6.6116542000000003</v>
      </c>
      <c r="S228" s="193"/>
      <c r="T228" s="195">
        <f>SUM(T229:T255)</f>
        <v>0</v>
      </c>
      <c r="AR228" s="196" t="s">
        <v>86</v>
      </c>
      <c r="AT228" s="197" t="s">
        <v>78</v>
      </c>
      <c r="AU228" s="197" t="s">
        <v>86</v>
      </c>
      <c r="AY228" s="196" t="s">
        <v>139</v>
      </c>
      <c r="BK228" s="198">
        <f>SUM(BK229:BK255)</f>
        <v>0</v>
      </c>
    </row>
    <row r="229" spans="1:65" s="2" customFormat="1" ht="16.5" customHeight="1">
      <c r="A229" s="35"/>
      <c r="B229" s="36"/>
      <c r="C229" s="201" t="s">
        <v>503</v>
      </c>
      <c r="D229" s="201" t="s">
        <v>142</v>
      </c>
      <c r="E229" s="202" t="s">
        <v>1219</v>
      </c>
      <c r="F229" s="203" t="s">
        <v>1220</v>
      </c>
      <c r="G229" s="204" t="s">
        <v>468</v>
      </c>
      <c r="H229" s="205">
        <v>5</v>
      </c>
      <c r="I229" s="206"/>
      <c r="J229" s="207">
        <f>ROUND(I229*H229,2)</f>
        <v>0</v>
      </c>
      <c r="K229" s="203" t="s">
        <v>1</v>
      </c>
      <c r="L229" s="40"/>
      <c r="M229" s="208" t="s">
        <v>1</v>
      </c>
      <c r="N229" s="209" t="s">
        <v>44</v>
      </c>
      <c r="O229" s="72"/>
      <c r="P229" s="210">
        <f>O229*H229</f>
        <v>0</v>
      </c>
      <c r="Q229" s="210">
        <v>4.9450000000000001E-2</v>
      </c>
      <c r="R229" s="210">
        <f>Q229*H229</f>
        <v>0.24725</v>
      </c>
      <c r="S229" s="210">
        <v>0</v>
      </c>
      <c r="T229" s="211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12" t="s">
        <v>146</v>
      </c>
      <c r="AT229" s="212" t="s">
        <v>142</v>
      </c>
      <c r="AU229" s="212" t="s">
        <v>88</v>
      </c>
      <c r="AY229" s="17" t="s">
        <v>139</v>
      </c>
      <c r="BE229" s="213">
        <f>IF(N229="základní",J229,0)</f>
        <v>0</v>
      </c>
      <c r="BF229" s="213">
        <f>IF(N229="snížená",J229,0)</f>
        <v>0</v>
      </c>
      <c r="BG229" s="213">
        <f>IF(N229="zákl. přenesená",J229,0)</f>
        <v>0</v>
      </c>
      <c r="BH229" s="213">
        <f>IF(N229="sníž. přenesená",J229,0)</f>
        <v>0</v>
      </c>
      <c r="BI229" s="213">
        <f>IF(N229="nulová",J229,0)</f>
        <v>0</v>
      </c>
      <c r="BJ229" s="17" t="s">
        <v>86</v>
      </c>
      <c r="BK229" s="213">
        <f>ROUND(I229*H229,2)</f>
        <v>0</v>
      </c>
      <c r="BL229" s="17" t="s">
        <v>146</v>
      </c>
      <c r="BM229" s="212" t="s">
        <v>1221</v>
      </c>
    </row>
    <row r="230" spans="1:65" s="2" customFormat="1" ht="19.5">
      <c r="A230" s="35"/>
      <c r="B230" s="36"/>
      <c r="C230" s="37"/>
      <c r="D230" s="214" t="s">
        <v>148</v>
      </c>
      <c r="E230" s="37"/>
      <c r="F230" s="215" t="s">
        <v>1222</v>
      </c>
      <c r="G230" s="37"/>
      <c r="H230" s="37"/>
      <c r="I230" s="169"/>
      <c r="J230" s="37"/>
      <c r="K230" s="37"/>
      <c r="L230" s="40"/>
      <c r="M230" s="216"/>
      <c r="N230" s="217"/>
      <c r="O230" s="72"/>
      <c r="P230" s="72"/>
      <c r="Q230" s="72"/>
      <c r="R230" s="72"/>
      <c r="S230" s="72"/>
      <c r="T230" s="73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7" t="s">
        <v>148</v>
      </c>
      <c r="AU230" s="17" t="s">
        <v>88</v>
      </c>
    </row>
    <row r="231" spans="1:65" s="2" customFormat="1" ht="21.75" customHeight="1">
      <c r="A231" s="35"/>
      <c r="B231" s="36"/>
      <c r="C231" s="201" t="s">
        <v>511</v>
      </c>
      <c r="D231" s="201" t="s">
        <v>142</v>
      </c>
      <c r="E231" s="202" t="s">
        <v>1223</v>
      </c>
      <c r="F231" s="203" t="s">
        <v>1224</v>
      </c>
      <c r="G231" s="204" t="s">
        <v>230</v>
      </c>
      <c r="H231" s="205">
        <v>2</v>
      </c>
      <c r="I231" s="206"/>
      <c r="J231" s="207">
        <f>ROUND(I231*H231,2)</f>
        <v>0</v>
      </c>
      <c r="K231" s="203" t="s">
        <v>336</v>
      </c>
      <c r="L231" s="40"/>
      <c r="M231" s="208" t="s">
        <v>1</v>
      </c>
      <c r="N231" s="209" t="s">
        <v>44</v>
      </c>
      <c r="O231" s="72"/>
      <c r="P231" s="210">
        <f>O231*H231</f>
        <v>0</v>
      </c>
      <c r="Q231" s="210">
        <v>2.0000000000000002E-5</v>
      </c>
      <c r="R231" s="210">
        <f>Q231*H231</f>
        <v>4.0000000000000003E-5</v>
      </c>
      <c r="S231" s="210">
        <v>0</v>
      </c>
      <c r="T231" s="211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12" t="s">
        <v>146</v>
      </c>
      <c r="AT231" s="212" t="s">
        <v>142</v>
      </c>
      <c r="AU231" s="212" t="s">
        <v>88</v>
      </c>
      <c r="AY231" s="17" t="s">
        <v>139</v>
      </c>
      <c r="BE231" s="213">
        <f>IF(N231="základní",J231,0)</f>
        <v>0</v>
      </c>
      <c r="BF231" s="213">
        <f>IF(N231="snížená",J231,0)</f>
        <v>0</v>
      </c>
      <c r="BG231" s="213">
        <f>IF(N231="zákl. přenesená",J231,0)</f>
        <v>0</v>
      </c>
      <c r="BH231" s="213">
        <f>IF(N231="sníž. přenesená",J231,0)</f>
        <v>0</v>
      </c>
      <c r="BI231" s="213">
        <f>IF(N231="nulová",J231,0)</f>
        <v>0</v>
      </c>
      <c r="BJ231" s="17" t="s">
        <v>86</v>
      </c>
      <c r="BK231" s="213">
        <f>ROUND(I231*H231,2)</f>
        <v>0</v>
      </c>
      <c r="BL231" s="17" t="s">
        <v>146</v>
      </c>
      <c r="BM231" s="212" t="s">
        <v>1225</v>
      </c>
    </row>
    <row r="232" spans="1:65" s="2" customFormat="1" ht="16.5" customHeight="1">
      <c r="A232" s="35"/>
      <c r="B232" s="36"/>
      <c r="C232" s="246" t="s">
        <v>516</v>
      </c>
      <c r="D232" s="246" t="s">
        <v>381</v>
      </c>
      <c r="E232" s="247" t="s">
        <v>1226</v>
      </c>
      <c r="F232" s="248" t="s">
        <v>1227</v>
      </c>
      <c r="G232" s="249" t="s">
        <v>230</v>
      </c>
      <c r="H232" s="250">
        <v>1</v>
      </c>
      <c r="I232" s="251"/>
      <c r="J232" s="252">
        <f>ROUND(I232*H232,2)</f>
        <v>0</v>
      </c>
      <c r="K232" s="248" t="s">
        <v>336</v>
      </c>
      <c r="L232" s="253"/>
      <c r="M232" s="254" t="s">
        <v>1</v>
      </c>
      <c r="N232" s="255" t="s">
        <v>44</v>
      </c>
      <c r="O232" s="72"/>
      <c r="P232" s="210">
        <f>O232*H232</f>
        <v>0</v>
      </c>
      <c r="Q232" s="210">
        <v>7.4999999999999997E-3</v>
      </c>
      <c r="R232" s="210">
        <f>Q232*H232</f>
        <v>7.4999999999999997E-3</v>
      </c>
      <c r="S232" s="210">
        <v>0</v>
      </c>
      <c r="T232" s="211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12" t="s">
        <v>176</v>
      </c>
      <c r="AT232" s="212" t="s">
        <v>381</v>
      </c>
      <c r="AU232" s="212" t="s">
        <v>88</v>
      </c>
      <c r="AY232" s="17" t="s">
        <v>139</v>
      </c>
      <c r="BE232" s="213">
        <f>IF(N232="základní",J232,0)</f>
        <v>0</v>
      </c>
      <c r="BF232" s="213">
        <f>IF(N232="snížená",J232,0)</f>
        <v>0</v>
      </c>
      <c r="BG232" s="213">
        <f>IF(N232="zákl. přenesená",J232,0)</f>
        <v>0</v>
      </c>
      <c r="BH232" s="213">
        <f>IF(N232="sníž. přenesená",J232,0)</f>
        <v>0</v>
      </c>
      <c r="BI232" s="213">
        <f>IF(N232="nulová",J232,0)</f>
        <v>0</v>
      </c>
      <c r="BJ232" s="17" t="s">
        <v>86</v>
      </c>
      <c r="BK232" s="213">
        <f>ROUND(I232*H232,2)</f>
        <v>0</v>
      </c>
      <c r="BL232" s="17" t="s">
        <v>146</v>
      </c>
      <c r="BM232" s="212" t="s">
        <v>1228</v>
      </c>
    </row>
    <row r="233" spans="1:65" s="2" customFormat="1" ht="19.5">
      <c r="A233" s="35"/>
      <c r="B233" s="36"/>
      <c r="C233" s="37"/>
      <c r="D233" s="214" t="s">
        <v>148</v>
      </c>
      <c r="E233" s="37"/>
      <c r="F233" s="215" t="s">
        <v>671</v>
      </c>
      <c r="G233" s="37"/>
      <c r="H233" s="37"/>
      <c r="I233" s="169"/>
      <c r="J233" s="37"/>
      <c r="K233" s="37"/>
      <c r="L233" s="40"/>
      <c r="M233" s="216"/>
      <c r="N233" s="217"/>
      <c r="O233" s="72"/>
      <c r="P233" s="72"/>
      <c r="Q233" s="72"/>
      <c r="R233" s="72"/>
      <c r="S233" s="72"/>
      <c r="T233" s="73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7" t="s">
        <v>148</v>
      </c>
      <c r="AU233" s="17" t="s">
        <v>88</v>
      </c>
    </row>
    <row r="234" spans="1:65" s="2" customFormat="1" ht="16.5" customHeight="1">
      <c r="A234" s="35"/>
      <c r="B234" s="36"/>
      <c r="C234" s="246" t="s">
        <v>521</v>
      </c>
      <c r="D234" s="246" t="s">
        <v>381</v>
      </c>
      <c r="E234" s="247" t="s">
        <v>1229</v>
      </c>
      <c r="F234" s="248" t="s">
        <v>1230</v>
      </c>
      <c r="G234" s="249" t="s">
        <v>230</v>
      </c>
      <c r="H234" s="250">
        <v>1</v>
      </c>
      <c r="I234" s="251"/>
      <c r="J234" s="252">
        <f>ROUND(I234*H234,2)</f>
        <v>0</v>
      </c>
      <c r="K234" s="248" t="s">
        <v>336</v>
      </c>
      <c r="L234" s="253"/>
      <c r="M234" s="254" t="s">
        <v>1</v>
      </c>
      <c r="N234" s="255" t="s">
        <v>44</v>
      </c>
      <c r="O234" s="72"/>
      <c r="P234" s="210">
        <f>O234*H234</f>
        <v>0</v>
      </c>
      <c r="Q234" s="210">
        <v>1.2999999999999999E-4</v>
      </c>
      <c r="R234" s="210">
        <f>Q234*H234</f>
        <v>1.2999999999999999E-4</v>
      </c>
      <c r="S234" s="210">
        <v>0</v>
      </c>
      <c r="T234" s="211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12" t="s">
        <v>176</v>
      </c>
      <c r="AT234" s="212" t="s">
        <v>381</v>
      </c>
      <c r="AU234" s="212" t="s">
        <v>88</v>
      </c>
      <c r="AY234" s="17" t="s">
        <v>139</v>
      </c>
      <c r="BE234" s="213">
        <f>IF(N234="základní",J234,0)</f>
        <v>0</v>
      </c>
      <c r="BF234" s="213">
        <f>IF(N234="snížená",J234,0)</f>
        <v>0</v>
      </c>
      <c r="BG234" s="213">
        <f>IF(N234="zákl. přenesená",J234,0)</f>
        <v>0</v>
      </c>
      <c r="BH234" s="213">
        <f>IF(N234="sníž. přenesená",J234,0)</f>
        <v>0</v>
      </c>
      <c r="BI234" s="213">
        <f>IF(N234="nulová",J234,0)</f>
        <v>0</v>
      </c>
      <c r="BJ234" s="17" t="s">
        <v>86</v>
      </c>
      <c r="BK234" s="213">
        <f>ROUND(I234*H234,2)</f>
        <v>0</v>
      </c>
      <c r="BL234" s="17" t="s">
        <v>146</v>
      </c>
      <c r="BM234" s="212" t="s">
        <v>1231</v>
      </c>
    </row>
    <row r="235" spans="1:65" s="2" customFormat="1" ht="19.5">
      <c r="A235" s="35"/>
      <c r="B235" s="36"/>
      <c r="C235" s="37"/>
      <c r="D235" s="214" t="s">
        <v>148</v>
      </c>
      <c r="E235" s="37"/>
      <c r="F235" s="215" t="s">
        <v>996</v>
      </c>
      <c r="G235" s="37"/>
      <c r="H235" s="37"/>
      <c r="I235" s="169"/>
      <c r="J235" s="37"/>
      <c r="K235" s="37"/>
      <c r="L235" s="40"/>
      <c r="M235" s="216"/>
      <c r="N235" s="217"/>
      <c r="O235" s="72"/>
      <c r="P235" s="72"/>
      <c r="Q235" s="72"/>
      <c r="R235" s="72"/>
      <c r="S235" s="72"/>
      <c r="T235" s="73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7" t="s">
        <v>148</v>
      </c>
      <c r="AU235" s="17" t="s">
        <v>88</v>
      </c>
    </row>
    <row r="236" spans="1:65" s="2" customFormat="1" ht="16.5" customHeight="1">
      <c r="A236" s="35"/>
      <c r="B236" s="36"/>
      <c r="C236" s="201" t="s">
        <v>525</v>
      </c>
      <c r="D236" s="201" t="s">
        <v>142</v>
      </c>
      <c r="E236" s="202" t="s">
        <v>594</v>
      </c>
      <c r="F236" s="203" t="s">
        <v>1232</v>
      </c>
      <c r="G236" s="204" t="s">
        <v>230</v>
      </c>
      <c r="H236" s="205">
        <v>4</v>
      </c>
      <c r="I236" s="206"/>
      <c r="J236" s="207">
        <f>ROUND(I236*H236,2)</f>
        <v>0</v>
      </c>
      <c r="K236" s="203" t="s">
        <v>1</v>
      </c>
      <c r="L236" s="40"/>
      <c r="M236" s="208" t="s">
        <v>1</v>
      </c>
      <c r="N236" s="209" t="s">
        <v>44</v>
      </c>
      <c r="O236" s="72"/>
      <c r="P236" s="210">
        <f>O236*H236</f>
        <v>0</v>
      </c>
      <c r="Q236" s="210">
        <v>1.8000000000000001E-4</v>
      </c>
      <c r="R236" s="210">
        <f>Q236*H236</f>
        <v>7.2000000000000005E-4</v>
      </c>
      <c r="S236" s="210">
        <v>0</v>
      </c>
      <c r="T236" s="211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12" t="s">
        <v>146</v>
      </c>
      <c r="AT236" s="212" t="s">
        <v>142</v>
      </c>
      <c r="AU236" s="212" t="s">
        <v>88</v>
      </c>
      <c r="AY236" s="17" t="s">
        <v>139</v>
      </c>
      <c r="BE236" s="213">
        <f>IF(N236="základní",J236,0)</f>
        <v>0</v>
      </c>
      <c r="BF236" s="213">
        <f>IF(N236="snížená",J236,0)</f>
        <v>0</v>
      </c>
      <c r="BG236" s="213">
        <f>IF(N236="zákl. přenesená",J236,0)</f>
        <v>0</v>
      </c>
      <c r="BH236" s="213">
        <f>IF(N236="sníž. přenesená",J236,0)</f>
        <v>0</v>
      </c>
      <c r="BI236" s="213">
        <f>IF(N236="nulová",J236,0)</f>
        <v>0</v>
      </c>
      <c r="BJ236" s="17" t="s">
        <v>86</v>
      </c>
      <c r="BK236" s="213">
        <f>ROUND(I236*H236,2)</f>
        <v>0</v>
      </c>
      <c r="BL236" s="17" t="s">
        <v>146</v>
      </c>
      <c r="BM236" s="212" t="s">
        <v>1233</v>
      </c>
    </row>
    <row r="237" spans="1:65" s="2" customFormat="1" ht="19.5">
      <c r="A237" s="35"/>
      <c r="B237" s="36"/>
      <c r="C237" s="37"/>
      <c r="D237" s="214" t="s">
        <v>148</v>
      </c>
      <c r="E237" s="37"/>
      <c r="F237" s="215" t="s">
        <v>1234</v>
      </c>
      <c r="G237" s="37"/>
      <c r="H237" s="37"/>
      <c r="I237" s="169"/>
      <c r="J237" s="37"/>
      <c r="K237" s="37"/>
      <c r="L237" s="40"/>
      <c r="M237" s="216"/>
      <c r="N237" s="217"/>
      <c r="O237" s="72"/>
      <c r="P237" s="72"/>
      <c r="Q237" s="72"/>
      <c r="R237" s="72"/>
      <c r="S237" s="72"/>
      <c r="T237" s="73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7" t="s">
        <v>148</v>
      </c>
      <c r="AU237" s="17" t="s">
        <v>88</v>
      </c>
    </row>
    <row r="238" spans="1:65" s="2" customFormat="1" ht="16.5" customHeight="1">
      <c r="A238" s="35"/>
      <c r="B238" s="36"/>
      <c r="C238" s="201" t="s">
        <v>532</v>
      </c>
      <c r="D238" s="201" t="s">
        <v>142</v>
      </c>
      <c r="E238" s="202" t="s">
        <v>609</v>
      </c>
      <c r="F238" s="203" t="s">
        <v>610</v>
      </c>
      <c r="G238" s="204" t="s">
        <v>230</v>
      </c>
      <c r="H238" s="205">
        <v>1</v>
      </c>
      <c r="I238" s="206"/>
      <c r="J238" s="207">
        <f>ROUND(I238*H238,2)</f>
        <v>0</v>
      </c>
      <c r="K238" s="203" t="s">
        <v>336</v>
      </c>
      <c r="L238" s="40"/>
      <c r="M238" s="208" t="s">
        <v>1</v>
      </c>
      <c r="N238" s="209" t="s">
        <v>44</v>
      </c>
      <c r="O238" s="72"/>
      <c r="P238" s="210">
        <f>O238*H238</f>
        <v>0</v>
      </c>
      <c r="Q238" s="210">
        <v>0.41488999999999998</v>
      </c>
      <c r="R238" s="210">
        <f>Q238*H238</f>
        <v>0.41488999999999998</v>
      </c>
      <c r="S238" s="210">
        <v>0</v>
      </c>
      <c r="T238" s="211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12" t="s">
        <v>146</v>
      </c>
      <c r="AT238" s="212" t="s">
        <v>142</v>
      </c>
      <c r="AU238" s="212" t="s">
        <v>88</v>
      </c>
      <c r="AY238" s="17" t="s">
        <v>139</v>
      </c>
      <c r="BE238" s="213">
        <f>IF(N238="základní",J238,0)</f>
        <v>0</v>
      </c>
      <c r="BF238" s="213">
        <f>IF(N238="snížená",J238,0)</f>
        <v>0</v>
      </c>
      <c r="BG238" s="213">
        <f>IF(N238="zákl. přenesená",J238,0)</f>
        <v>0</v>
      </c>
      <c r="BH238" s="213">
        <f>IF(N238="sníž. přenesená",J238,0)</f>
        <v>0</v>
      </c>
      <c r="BI238" s="213">
        <f>IF(N238="nulová",J238,0)</f>
        <v>0</v>
      </c>
      <c r="BJ238" s="17" t="s">
        <v>86</v>
      </c>
      <c r="BK238" s="213">
        <f>ROUND(I238*H238,2)</f>
        <v>0</v>
      </c>
      <c r="BL238" s="17" t="s">
        <v>146</v>
      </c>
      <c r="BM238" s="212" t="s">
        <v>1235</v>
      </c>
    </row>
    <row r="239" spans="1:65" s="2" customFormat="1" ht="16.5" customHeight="1">
      <c r="A239" s="35"/>
      <c r="B239" s="36"/>
      <c r="C239" s="246" t="s">
        <v>537</v>
      </c>
      <c r="D239" s="246" t="s">
        <v>381</v>
      </c>
      <c r="E239" s="247" t="s">
        <v>1236</v>
      </c>
      <c r="F239" s="248" t="s">
        <v>1237</v>
      </c>
      <c r="G239" s="249" t="s">
        <v>230</v>
      </c>
      <c r="H239" s="250">
        <v>1</v>
      </c>
      <c r="I239" s="251"/>
      <c r="J239" s="252">
        <f>ROUND(I239*H239,2)</f>
        <v>0</v>
      </c>
      <c r="K239" s="248" t="s">
        <v>336</v>
      </c>
      <c r="L239" s="253"/>
      <c r="M239" s="254" t="s">
        <v>1</v>
      </c>
      <c r="N239" s="255" t="s">
        <v>44</v>
      </c>
      <c r="O239" s="72"/>
      <c r="P239" s="210">
        <f>O239*H239</f>
        <v>0</v>
      </c>
      <c r="Q239" s="210">
        <v>1.8169999999999999</v>
      </c>
      <c r="R239" s="210">
        <f>Q239*H239</f>
        <v>1.8169999999999999</v>
      </c>
      <c r="S239" s="210">
        <v>0</v>
      </c>
      <c r="T239" s="211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12" t="s">
        <v>176</v>
      </c>
      <c r="AT239" s="212" t="s">
        <v>381</v>
      </c>
      <c r="AU239" s="212" t="s">
        <v>88</v>
      </c>
      <c r="AY239" s="17" t="s">
        <v>139</v>
      </c>
      <c r="BE239" s="213">
        <f>IF(N239="základní",J239,0)</f>
        <v>0</v>
      </c>
      <c r="BF239" s="213">
        <f>IF(N239="snížená",J239,0)</f>
        <v>0</v>
      </c>
      <c r="BG239" s="213">
        <f>IF(N239="zákl. přenesená",J239,0)</f>
        <v>0</v>
      </c>
      <c r="BH239" s="213">
        <f>IF(N239="sníž. přenesená",J239,0)</f>
        <v>0</v>
      </c>
      <c r="BI239" s="213">
        <f>IF(N239="nulová",J239,0)</f>
        <v>0</v>
      </c>
      <c r="BJ239" s="17" t="s">
        <v>86</v>
      </c>
      <c r="BK239" s="213">
        <f>ROUND(I239*H239,2)</f>
        <v>0</v>
      </c>
      <c r="BL239" s="17" t="s">
        <v>146</v>
      </c>
      <c r="BM239" s="212" t="s">
        <v>1238</v>
      </c>
    </row>
    <row r="240" spans="1:65" s="2" customFormat="1" ht="19.5">
      <c r="A240" s="35"/>
      <c r="B240" s="36"/>
      <c r="C240" s="37"/>
      <c r="D240" s="214" t="s">
        <v>148</v>
      </c>
      <c r="E240" s="37"/>
      <c r="F240" s="215" t="s">
        <v>565</v>
      </c>
      <c r="G240" s="37"/>
      <c r="H240" s="37"/>
      <c r="I240" s="169"/>
      <c r="J240" s="37"/>
      <c r="K240" s="37"/>
      <c r="L240" s="40"/>
      <c r="M240" s="216"/>
      <c r="N240" s="217"/>
      <c r="O240" s="72"/>
      <c r="P240" s="72"/>
      <c r="Q240" s="72"/>
      <c r="R240" s="72"/>
      <c r="S240" s="72"/>
      <c r="T240" s="73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7" t="s">
        <v>148</v>
      </c>
      <c r="AU240" s="17" t="s">
        <v>88</v>
      </c>
    </row>
    <row r="241" spans="1:65" s="2" customFormat="1" ht="16.5" customHeight="1">
      <c r="A241" s="35"/>
      <c r="B241" s="36"/>
      <c r="C241" s="201" t="s">
        <v>542</v>
      </c>
      <c r="D241" s="201" t="s">
        <v>142</v>
      </c>
      <c r="E241" s="202" t="s">
        <v>1239</v>
      </c>
      <c r="F241" s="203" t="s">
        <v>1240</v>
      </c>
      <c r="G241" s="204" t="s">
        <v>230</v>
      </c>
      <c r="H241" s="205">
        <v>3</v>
      </c>
      <c r="I241" s="206"/>
      <c r="J241" s="207">
        <f>ROUND(I241*H241,2)</f>
        <v>0</v>
      </c>
      <c r="K241" s="203" t="s">
        <v>336</v>
      </c>
      <c r="L241" s="40"/>
      <c r="M241" s="208" t="s">
        <v>1</v>
      </c>
      <c r="N241" s="209" t="s">
        <v>44</v>
      </c>
      <c r="O241" s="72"/>
      <c r="P241" s="210">
        <f>O241*H241</f>
        <v>0</v>
      </c>
      <c r="Q241" s="210">
        <v>9.8899999999999995E-3</v>
      </c>
      <c r="R241" s="210">
        <f>Q241*H241</f>
        <v>2.9669999999999998E-2</v>
      </c>
      <c r="S241" s="210">
        <v>0</v>
      </c>
      <c r="T241" s="211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12" t="s">
        <v>146</v>
      </c>
      <c r="AT241" s="212" t="s">
        <v>142</v>
      </c>
      <c r="AU241" s="212" t="s">
        <v>88</v>
      </c>
      <c r="AY241" s="17" t="s">
        <v>139</v>
      </c>
      <c r="BE241" s="213">
        <f>IF(N241="základní",J241,0)</f>
        <v>0</v>
      </c>
      <c r="BF241" s="213">
        <f>IF(N241="snížená",J241,0)</f>
        <v>0</v>
      </c>
      <c r="BG241" s="213">
        <f>IF(N241="zákl. přenesená",J241,0)</f>
        <v>0</v>
      </c>
      <c r="BH241" s="213">
        <f>IF(N241="sníž. přenesená",J241,0)</f>
        <v>0</v>
      </c>
      <c r="BI241" s="213">
        <f>IF(N241="nulová",J241,0)</f>
        <v>0</v>
      </c>
      <c r="BJ241" s="17" t="s">
        <v>86</v>
      </c>
      <c r="BK241" s="213">
        <f>ROUND(I241*H241,2)</f>
        <v>0</v>
      </c>
      <c r="BL241" s="17" t="s">
        <v>146</v>
      </c>
      <c r="BM241" s="212" t="s">
        <v>1241</v>
      </c>
    </row>
    <row r="242" spans="1:65" s="2" customFormat="1" ht="16.5" customHeight="1">
      <c r="A242" s="35"/>
      <c r="B242" s="36"/>
      <c r="C242" s="246" t="s">
        <v>547</v>
      </c>
      <c r="D242" s="246" t="s">
        <v>381</v>
      </c>
      <c r="E242" s="247" t="s">
        <v>1242</v>
      </c>
      <c r="F242" s="248" t="s">
        <v>1243</v>
      </c>
      <c r="G242" s="249" t="s">
        <v>230</v>
      </c>
      <c r="H242" s="250">
        <v>3</v>
      </c>
      <c r="I242" s="251"/>
      <c r="J242" s="252">
        <f>ROUND(I242*H242,2)</f>
        <v>0</v>
      </c>
      <c r="K242" s="248" t="s">
        <v>336</v>
      </c>
      <c r="L242" s="253"/>
      <c r="M242" s="254" t="s">
        <v>1</v>
      </c>
      <c r="N242" s="255" t="s">
        <v>44</v>
      </c>
      <c r="O242" s="72"/>
      <c r="P242" s="210">
        <f>O242*H242</f>
        <v>0</v>
      </c>
      <c r="Q242" s="210">
        <v>1.054</v>
      </c>
      <c r="R242" s="210">
        <f>Q242*H242</f>
        <v>3.1619999999999999</v>
      </c>
      <c r="S242" s="210">
        <v>0</v>
      </c>
      <c r="T242" s="211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12" t="s">
        <v>176</v>
      </c>
      <c r="AT242" s="212" t="s">
        <v>381</v>
      </c>
      <c r="AU242" s="212" t="s">
        <v>88</v>
      </c>
      <c r="AY242" s="17" t="s">
        <v>139</v>
      </c>
      <c r="BE242" s="213">
        <f>IF(N242="základní",J242,0)</f>
        <v>0</v>
      </c>
      <c r="BF242" s="213">
        <f>IF(N242="snížená",J242,0)</f>
        <v>0</v>
      </c>
      <c r="BG242" s="213">
        <f>IF(N242="zákl. přenesená",J242,0)</f>
        <v>0</v>
      </c>
      <c r="BH242" s="213">
        <f>IF(N242="sníž. přenesená",J242,0)</f>
        <v>0</v>
      </c>
      <c r="BI242" s="213">
        <f>IF(N242="nulová",J242,0)</f>
        <v>0</v>
      </c>
      <c r="BJ242" s="17" t="s">
        <v>86</v>
      </c>
      <c r="BK242" s="213">
        <f>ROUND(I242*H242,2)</f>
        <v>0</v>
      </c>
      <c r="BL242" s="17" t="s">
        <v>146</v>
      </c>
      <c r="BM242" s="212" t="s">
        <v>1244</v>
      </c>
    </row>
    <row r="243" spans="1:65" s="2" customFormat="1" ht="19.5">
      <c r="A243" s="35"/>
      <c r="B243" s="36"/>
      <c r="C243" s="37"/>
      <c r="D243" s="214" t="s">
        <v>148</v>
      </c>
      <c r="E243" s="37"/>
      <c r="F243" s="215" t="s">
        <v>616</v>
      </c>
      <c r="G243" s="37"/>
      <c r="H243" s="37"/>
      <c r="I243" s="169"/>
      <c r="J243" s="37"/>
      <c r="K243" s="37"/>
      <c r="L243" s="40"/>
      <c r="M243" s="216"/>
      <c r="N243" s="217"/>
      <c r="O243" s="72"/>
      <c r="P243" s="72"/>
      <c r="Q243" s="72"/>
      <c r="R243" s="72"/>
      <c r="S243" s="72"/>
      <c r="T243" s="73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7" t="s">
        <v>148</v>
      </c>
      <c r="AU243" s="17" t="s">
        <v>88</v>
      </c>
    </row>
    <row r="244" spans="1:65" s="2" customFormat="1" ht="16.5" customHeight="1">
      <c r="A244" s="35"/>
      <c r="B244" s="36"/>
      <c r="C244" s="201" t="s">
        <v>552</v>
      </c>
      <c r="D244" s="201" t="s">
        <v>142</v>
      </c>
      <c r="E244" s="202" t="s">
        <v>1245</v>
      </c>
      <c r="F244" s="203" t="s">
        <v>1246</v>
      </c>
      <c r="G244" s="204" t="s">
        <v>230</v>
      </c>
      <c r="H244" s="205">
        <v>1</v>
      </c>
      <c r="I244" s="206"/>
      <c r="J244" s="207">
        <f>ROUND(I244*H244,2)</f>
        <v>0</v>
      </c>
      <c r="K244" s="203" t="s">
        <v>336</v>
      </c>
      <c r="L244" s="40"/>
      <c r="M244" s="208" t="s">
        <v>1</v>
      </c>
      <c r="N244" s="209" t="s">
        <v>44</v>
      </c>
      <c r="O244" s="72"/>
      <c r="P244" s="210">
        <f>O244*H244</f>
        <v>0</v>
      </c>
      <c r="Q244" s="210">
        <v>1.218E-2</v>
      </c>
      <c r="R244" s="210">
        <f>Q244*H244</f>
        <v>1.218E-2</v>
      </c>
      <c r="S244" s="210">
        <v>0</v>
      </c>
      <c r="T244" s="211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12" t="s">
        <v>146</v>
      </c>
      <c r="AT244" s="212" t="s">
        <v>142</v>
      </c>
      <c r="AU244" s="212" t="s">
        <v>88</v>
      </c>
      <c r="AY244" s="17" t="s">
        <v>139</v>
      </c>
      <c r="BE244" s="213">
        <f>IF(N244="základní",J244,0)</f>
        <v>0</v>
      </c>
      <c r="BF244" s="213">
        <f>IF(N244="snížená",J244,0)</f>
        <v>0</v>
      </c>
      <c r="BG244" s="213">
        <f>IF(N244="zákl. přenesená",J244,0)</f>
        <v>0</v>
      </c>
      <c r="BH244" s="213">
        <f>IF(N244="sníž. přenesená",J244,0)</f>
        <v>0</v>
      </c>
      <c r="BI244" s="213">
        <f>IF(N244="nulová",J244,0)</f>
        <v>0</v>
      </c>
      <c r="BJ244" s="17" t="s">
        <v>86</v>
      </c>
      <c r="BK244" s="213">
        <f>ROUND(I244*H244,2)</f>
        <v>0</v>
      </c>
      <c r="BL244" s="17" t="s">
        <v>146</v>
      </c>
      <c r="BM244" s="212" t="s">
        <v>1247</v>
      </c>
    </row>
    <row r="245" spans="1:65" s="2" customFormat="1" ht="16.5" customHeight="1">
      <c r="A245" s="35"/>
      <c r="B245" s="36"/>
      <c r="C245" s="246" t="s">
        <v>557</v>
      </c>
      <c r="D245" s="246" t="s">
        <v>381</v>
      </c>
      <c r="E245" s="247" t="s">
        <v>1248</v>
      </c>
      <c r="F245" s="248" t="s">
        <v>1249</v>
      </c>
      <c r="G245" s="249" t="s">
        <v>230</v>
      </c>
      <c r="H245" s="250">
        <v>1</v>
      </c>
      <c r="I245" s="251"/>
      <c r="J245" s="252">
        <f>ROUND(I245*H245,2)</f>
        <v>0</v>
      </c>
      <c r="K245" s="248" t="s">
        <v>336</v>
      </c>
      <c r="L245" s="253"/>
      <c r="M245" s="254" t="s">
        <v>1</v>
      </c>
      <c r="N245" s="255" t="s">
        <v>44</v>
      </c>
      <c r="O245" s="72"/>
      <c r="P245" s="210">
        <f>O245*H245</f>
        <v>0</v>
      </c>
      <c r="Q245" s="210">
        <v>0.58499999999999996</v>
      </c>
      <c r="R245" s="210">
        <f>Q245*H245</f>
        <v>0.58499999999999996</v>
      </c>
      <c r="S245" s="210">
        <v>0</v>
      </c>
      <c r="T245" s="211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12" t="s">
        <v>176</v>
      </c>
      <c r="AT245" s="212" t="s">
        <v>381</v>
      </c>
      <c r="AU245" s="212" t="s">
        <v>88</v>
      </c>
      <c r="AY245" s="17" t="s">
        <v>139</v>
      </c>
      <c r="BE245" s="213">
        <f>IF(N245="základní",J245,0)</f>
        <v>0</v>
      </c>
      <c r="BF245" s="213">
        <f>IF(N245="snížená",J245,0)</f>
        <v>0</v>
      </c>
      <c r="BG245" s="213">
        <f>IF(N245="zákl. přenesená",J245,0)</f>
        <v>0</v>
      </c>
      <c r="BH245" s="213">
        <f>IF(N245="sníž. přenesená",J245,0)</f>
        <v>0</v>
      </c>
      <c r="BI245" s="213">
        <f>IF(N245="nulová",J245,0)</f>
        <v>0</v>
      </c>
      <c r="BJ245" s="17" t="s">
        <v>86</v>
      </c>
      <c r="BK245" s="213">
        <f>ROUND(I245*H245,2)</f>
        <v>0</v>
      </c>
      <c r="BL245" s="17" t="s">
        <v>146</v>
      </c>
      <c r="BM245" s="212" t="s">
        <v>1250</v>
      </c>
    </row>
    <row r="246" spans="1:65" s="2" customFormat="1" ht="19.5">
      <c r="A246" s="35"/>
      <c r="B246" s="36"/>
      <c r="C246" s="37"/>
      <c r="D246" s="214" t="s">
        <v>148</v>
      </c>
      <c r="E246" s="37"/>
      <c r="F246" s="215" t="s">
        <v>607</v>
      </c>
      <c r="G246" s="37"/>
      <c r="H246" s="37"/>
      <c r="I246" s="169"/>
      <c r="J246" s="37"/>
      <c r="K246" s="37"/>
      <c r="L246" s="40"/>
      <c r="M246" s="216"/>
      <c r="N246" s="217"/>
      <c r="O246" s="72"/>
      <c r="P246" s="72"/>
      <c r="Q246" s="72"/>
      <c r="R246" s="72"/>
      <c r="S246" s="72"/>
      <c r="T246" s="73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7" t="s">
        <v>148</v>
      </c>
      <c r="AU246" s="17" t="s">
        <v>88</v>
      </c>
    </row>
    <row r="247" spans="1:65" s="2" customFormat="1" ht="16.5" customHeight="1">
      <c r="A247" s="35"/>
      <c r="B247" s="36"/>
      <c r="C247" s="246" t="s">
        <v>561</v>
      </c>
      <c r="D247" s="246" t="s">
        <v>381</v>
      </c>
      <c r="E247" s="247" t="s">
        <v>1251</v>
      </c>
      <c r="F247" s="248" t="s">
        <v>1252</v>
      </c>
      <c r="G247" s="249" t="s">
        <v>230</v>
      </c>
      <c r="H247" s="250">
        <v>2</v>
      </c>
      <c r="I247" s="251"/>
      <c r="J247" s="252">
        <f>ROUND(I247*H247,2)</f>
        <v>0</v>
      </c>
      <c r="K247" s="248" t="s">
        <v>336</v>
      </c>
      <c r="L247" s="253"/>
      <c r="M247" s="254" t="s">
        <v>1</v>
      </c>
      <c r="N247" s="255" t="s">
        <v>44</v>
      </c>
      <c r="O247" s="72"/>
      <c r="P247" s="210">
        <f>O247*H247</f>
        <v>0</v>
      </c>
      <c r="Q247" s="210">
        <v>4.3999999999999997E-2</v>
      </c>
      <c r="R247" s="210">
        <f>Q247*H247</f>
        <v>8.7999999999999995E-2</v>
      </c>
      <c r="S247" s="210">
        <v>0</v>
      </c>
      <c r="T247" s="211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12" t="s">
        <v>176</v>
      </c>
      <c r="AT247" s="212" t="s">
        <v>381</v>
      </c>
      <c r="AU247" s="212" t="s">
        <v>88</v>
      </c>
      <c r="AY247" s="17" t="s">
        <v>139</v>
      </c>
      <c r="BE247" s="213">
        <f>IF(N247="základní",J247,0)</f>
        <v>0</v>
      </c>
      <c r="BF247" s="213">
        <f>IF(N247="snížená",J247,0)</f>
        <v>0</v>
      </c>
      <c r="BG247" s="213">
        <f>IF(N247="zákl. přenesená",J247,0)</f>
        <v>0</v>
      </c>
      <c r="BH247" s="213">
        <f>IF(N247="sníž. přenesená",J247,0)</f>
        <v>0</v>
      </c>
      <c r="BI247" s="213">
        <f>IF(N247="nulová",J247,0)</f>
        <v>0</v>
      </c>
      <c r="BJ247" s="17" t="s">
        <v>86</v>
      </c>
      <c r="BK247" s="213">
        <f>ROUND(I247*H247,2)</f>
        <v>0</v>
      </c>
      <c r="BL247" s="17" t="s">
        <v>146</v>
      </c>
      <c r="BM247" s="212" t="s">
        <v>1253</v>
      </c>
    </row>
    <row r="248" spans="1:65" s="2" customFormat="1" ht="19.5">
      <c r="A248" s="35"/>
      <c r="B248" s="36"/>
      <c r="C248" s="37"/>
      <c r="D248" s="214" t="s">
        <v>148</v>
      </c>
      <c r="E248" s="37"/>
      <c r="F248" s="215" t="s">
        <v>634</v>
      </c>
      <c r="G248" s="37"/>
      <c r="H248" s="37"/>
      <c r="I248" s="169"/>
      <c r="J248" s="37"/>
      <c r="K248" s="37"/>
      <c r="L248" s="40"/>
      <c r="M248" s="216"/>
      <c r="N248" s="217"/>
      <c r="O248" s="72"/>
      <c r="P248" s="72"/>
      <c r="Q248" s="72"/>
      <c r="R248" s="72"/>
      <c r="S248" s="72"/>
      <c r="T248" s="73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7" t="s">
        <v>148</v>
      </c>
      <c r="AU248" s="17" t="s">
        <v>88</v>
      </c>
    </row>
    <row r="249" spans="1:65" s="2" customFormat="1" ht="16.5" customHeight="1">
      <c r="A249" s="35"/>
      <c r="B249" s="36"/>
      <c r="C249" s="201" t="s">
        <v>568</v>
      </c>
      <c r="D249" s="201" t="s">
        <v>142</v>
      </c>
      <c r="E249" s="202" t="s">
        <v>1254</v>
      </c>
      <c r="F249" s="203" t="s">
        <v>1255</v>
      </c>
      <c r="G249" s="204" t="s">
        <v>230</v>
      </c>
      <c r="H249" s="205">
        <v>1</v>
      </c>
      <c r="I249" s="206"/>
      <c r="J249" s="207">
        <f>ROUND(I249*H249,2)</f>
        <v>0</v>
      </c>
      <c r="K249" s="203" t="s">
        <v>336</v>
      </c>
      <c r="L249" s="40"/>
      <c r="M249" s="208" t="s">
        <v>1</v>
      </c>
      <c r="N249" s="209" t="s">
        <v>44</v>
      </c>
      <c r="O249" s="72"/>
      <c r="P249" s="210">
        <f>O249*H249</f>
        <v>0</v>
      </c>
      <c r="Q249" s="210">
        <v>0.21734000000000001</v>
      </c>
      <c r="R249" s="210">
        <f>Q249*H249</f>
        <v>0.21734000000000001</v>
      </c>
      <c r="S249" s="210">
        <v>0</v>
      </c>
      <c r="T249" s="211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12" t="s">
        <v>146</v>
      </c>
      <c r="AT249" s="212" t="s">
        <v>142</v>
      </c>
      <c r="AU249" s="212" t="s">
        <v>88</v>
      </c>
      <c r="AY249" s="17" t="s">
        <v>139</v>
      </c>
      <c r="BE249" s="213">
        <f>IF(N249="základní",J249,0)</f>
        <v>0</v>
      </c>
      <c r="BF249" s="213">
        <f>IF(N249="snížená",J249,0)</f>
        <v>0</v>
      </c>
      <c r="BG249" s="213">
        <f>IF(N249="zákl. přenesená",J249,0)</f>
        <v>0</v>
      </c>
      <c r="BH249" s="213">
        <f>IF(N249="sníž. přenesená",J249,0)</f>
        <v>0</v>
      </c>
      <c r="BI249" s="213">
        <f>IF(N249="nulová",J249,0)</f>
        <v>0</v>
      </c>
      <c r="BJ249" s="17" t="s">
        <v>86</v>
      </c>
      <c r="BK249" s="213">
        <f>ROUND(I249*H249,2)</f>
        <v>0</v>
      </c>
      <c r="BL249" s="17" t="s">
        <v>146</v>
      </c>
      <c r="BM249" s="212" t="s">
        <v>1256</v>
      </c>
    </row>
    <row r="250" spans="1:65" s="2" customFormat="1" ht="16.5" customHeight="1">
      <c r="A250" s="35"/>
      <c r="B250" s="36"/>
      <c r="C250" s="246" t="s">
        <v>573</v>
      </c>
      <c r="D250" s="246" t="s">
        <v>381</v>
      </c>
      <c r="E250" s="247" t="s">
        <v>1257</v>
      </c>
      <c r="F250" s="248" t="s">
        <v>1258</v>
      </c>
      <c r="G250" s="249" t="s">
        <v>230</v>
      </c>
      <c r="H250" s="250">
        <v>1</v>
      </c>
      <c r="I250" s="251"/>
      <c r="J250" s="252">
        <f>ROUND(I250*H250,2)</f>
        <v>0</v>
      </c>
      <c r="K250" s="248" t="s">
        <v>336</v>
      </c>
      <c r="L250" s="253"/>
      <c r="M250" s="254" t="s">
        <v>1</v>
      </c>
      <c r="N250" s="255" t="s">
        <v>44</v>
      </c>
      <c r="O250" s="72"/>
      <c r="P250" s="210">
        <f>O250*H250</f>
        <v>0</v>
      </c>
      <c r="Q250" s="210">
        <v>1.0999999999999999E-2</v>
      </c>
      <c r="R250" s="210">
        <f>Q250*H250</f>
        <v>1.0999999999999999E-2</v>
      </c>
      <c r="S250" s="210">
        <v>0</v>
      </c>
      <c r="T250" s="211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12" t="s">
        <v>176</v>
      </c>
      <c r="AT250" s="212" t="s">
        <v>381</v>
      </c>
      <c r="AU250" s="212" t="s">
        <v>88</v>
      </c>
      <c r="AY250" s="17" t="s">
        <v>139</v>
      </c>
      <c r="BE250" s="213">
        <f>IF(N250="základní",J250,0)</f>
        <v>0</v>
      </c>
      <c r="BF250" s="213">
        <f>IF(N250="snížená",J250,0)</f>
        <v>0</v>
      </c>
      <c r="BG250" s="213">
        <f>IF(N250="zákl. přenesená",J250,0)</f>
        <v>0</v>
      </c>
      <c r="BH250" s="213">
        <f>IF(N250="sníž. přenesená",J250,0)</f>
        <v>0</v>
      </c>
      <c r="BI250" s="213">
        <f>IF(N250="nulová",J250,0)</f>
        <v>0</v>
      </c>
      <c r="BJ250" s="17" t="s">
        <v>86</v>
      </c>
      <c r="BK250" s="213">
        <f>ROUND(I250*H250,2)</f>
        <v>0</v>
      </c>
      <c r="BL250" s="17" t="s">
        <v>146</v>
      </c>
      <c r="BM250" s="212" t="s">
        <v>1259</v>
      </c>
    </row>
    <row r="251" spans="1:65" s="2" customFormat="1" ht="19.5">
      <c r="A251" s="35"/>
      <c r="B251" s="36"/>
      <c r="C251" s="37"/>
      <c r="D251" s="214" t="s">
        <v>148</v>
      </c>
      <c r="E251" s="37"/>
      <c r="F251" s="215" t="s">
        <v>1222</v>
      </c>
      <c r="G251" s="37"/>
      <c r="H251" s="37"/>
      <c r="I251" s="169"/>
      <c r="J251" s="37"/>
      <c r="K251" s="37"/>
      <c r="L251" s="40"/>
      <c r="M251" s="216"/>
      <c r="N251" s="217"/>
      <c r="O251" s="72"/>
      <c r="P251" s="72"/>
      <c r="Q251" s="72"/>
      <c r="R251" s="72"/>
      <c r="S251" s="72"/>
      <c r="T251" s="73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7" t="s">
        <v>148</v>
      </c>
      <c r="AU251" s="17" t="s">
        <v>88</v>
      </c>
    </row>
    <row r="252" spans="1:65" s="2" customFormat="1" ht="16.5" customHeight="1">
      <c r="A252" s="35"/>
      <c r="B252" s="36"/>
      <c r="C252" s="201" t="s">
        <v>578</v>
      </c>
      <c r="D252" s="201" t="s">
        <v>142</v>
      </c>
      <c r="E252" s="202" t="s">
        <v>1260</v>
      </c>
      <c r="F252" s="203" t="s">
        <v>1261</v>
      </c>
      <c r="G252" s="204" t="s">
        <v>369</v>
      </c>
      <c r="H252" s="205">
        <v>0.4</v>
      </c>
      <c r="I252" s="206"/>
      <c r="J252" s="207">
        <f>ROUND(I252*H252,2)</f>
        <v>0</v>
      </c>
      <c r="K252" s="203" t="s">
        <v>336</v>
      </c>
      <c r="L252" s="40"/>
      <c r="M252" s="208" t="s">
        <v>1</v>
      </c>
      <c r="N252" s="209" t="s">
        <v>44</v>
      </c>
      <c r="O252" s="72"/>
      <c r="P252" s="210">
        <f>O252*H252</f>
        <v>0</v>
      </c>
      <c r="Q252" s="210">
        <v>0</v>
      </c>
      <c r="R252" s="210">
        <f>Q252*H252</f>
        <v>0</v>
      </c>
      <c r="S252" s="210">
        <v>0</v>
      </c>
      <c r="T252" s="211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12" t="s">
        <v>146</v>
      </c>
      <c r="AT252" s="212" t="s">
        <v>142</v>
      </c>
      <c r="AU252" s="212" t="s">
        <v>88</v>
      </c>
      <c r="AY252" s="17" t="s">
        <v>139</v>
      </c>
      <c r="BE252" s="213">
        <f>IF(N252="základní",J252,0)</f>
        <v>0</v>
      </c>
      <c r="BF252" s="213">
        <f>IF(N252="snížená",J252,0)</f>
        <v>0</v>
      </c>
      <c r="BG252" s="213">
        <f>IF(N252="zákl. přenesená",J252,0)</f>
        <v>0</v>
      </c>
      <c r="BH252" s="213">
        <f>IF(N252="sníž. přenesená",J252,0)</f>
        <v>0</v>
      </c>
      <c r="BI252" s="213">
        <f>IF(N252="nulová",J252,0)</f>
        <v>0</v>
      </c>
      <c r="BJ252" s="17" t="s">
        <v>86</v>
      </c>
      <c r="BK252" s="213">
        <f>ROUND(I252*H252,2)</f>
        <v>0</v>
      </c>
      <c r="BL252" s="17" t="s">
        <v>146</v>
      </c>
      <c r="BM252" s="212" t="s">
        <v>1262</v>
      </c>
    </row>
    <row r="253" spans="1:65" s="13" customFormat="1" ht="11.25">
      <c r="B253" s="218"/>
      <c r="C253" s="219"/>
      <c r="D253" s="214" t="s">
        <v>254</v>
      </c>
      <c r="E253" s="220" t="s">
        <v>1</v>
      </c>
      <c r="F253" s="221" t="s">
        <v>1263</v>
      </c>
      <c r="G253" s="219"/>
      <c r="H253" s="222">
        <v>0.4</v>
      </c>
      <c r="I253" s="223"/>
      <c r="J253" s="219"/>
      <c r="K253" s="219"/>
      <c r="L253" s="224"/>
      <c r="M253" s="225"/>
      <c r="N253" s="226"/>
      <c r="O253" s="226"/>
      <c r="P253" s="226"/>
      <c r="Q253" s="226"/>
      <c r="R253" s="226"/>
      <c r="S253" s="226"/>
      <c r="T253" s="227"/>
      <c r="AT253" s="228" t="s">
        <v>254</v>
      </c>
      <c r="AU253" s="228" t="s">
        <v>88</v>
      </c>
      <c r="AV253" s="13" t="s">
        <v>88</v>
      </c>
      <c r="AW253" s="13" t="s">
        <v>35</v>
      </c>
      <c r="AX253" s="13" t="s">
        <v>86</v>
      </c>
      <c r="AY253" s="228" t="s">
        <v>139</v>
      </c>
    </row>
    <row r="254" spans="1:65" s="2" customFormat="1" ht="16.5" customHeight="1">
      <c r="A254" s="35"/>
      <c r="B254" s="36"/>
      <c r="C254" s="201" t="s">
        <v>583</v>
      </c>
      <c r="D254" s="201" t="s">
        <v>142</v>
      </c>
      <c r="E254" s="202" t="s">
        <v>1264</v>
      </c>
      <c r="F254" s="203" t="s">
        <v>1265</v>
      </c>
      <c r="G254" s="204" t="s">
        <v>199</v>
      </c>
      <c r="H254" s="205">
        <v>4.71</v>
      </c>
      <c r="I254" s="206"/>
      <c r="J254" s="207">
        <f>ROUND(I254*H254,2)</f>
        <v>0</v>
      </c>
      <c r="K254" s="203" t="s">
        <v>336</v>
      </c>
      <c r="L254" s="40"/>
      <c r="M254" s="208" t="s">
        <v>1</v>
      </c>
      <c r="N254" s="209" t="s">
        <v>44</v>
      </c>
      <c r="O254" s="72"/>
      <c r="P254" s="210">
        <f>O254*H254</f>
        <v>0</v>
      </c>
      <c r="Q254" s="210">
        <v>4.0200000000000001E-3</v>
      </c>
      <c r="R254" s="210">
        <f>Q254*H254</f>
        <v>1.8934200000000002E-2</v>
      </c>
      <c r="S254" s="210">
        <v>0</v>
      </c>
      <c r="T254" s="211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12" t="s">
        <v>146</v>
      </c>
      <c r="AT254" s="212" t="s">
        <v>142</v>
      </c>
      <c r="AU254" s="212" t="s">
        <v>88</v>
      </c>
      <c r="AY254" s="17" t="s">
        <v>139</v>
      </c>
      <c r="BE254" s="213">
        <f>IF(N254="základní",J254,0)</f>
        <v>0</v>
      </c>
      <c r="BF254" s="213">
        <f>IF(N254="snížená",J254,0)</f>
        <v>0</v>
      </c>
      <c r="BG254" s="213">
        <f>IF(N254="zákl. přenesená",J254,0)</f>
        <v>0</v>
      </c>
      <c r="BH254" s="213">
        <f>IF(N254="sníž. přenesená",J254,0)</f>
        <v>0</v>
      </c>
      <c r="BI254" s="213">
        <f>IF(N254="nulová",J254,0)</f>
        <v>0</v>
      </c>
      <c r="BJ254" s="17" t="s">
        <v>86</v>
      </c>
      <c r="BK254" s="213">
        <f>ROUND(I254*H254,2)</f>
        <v>0</v>
      </c>
      <c r="BL254" s="17" t="s">
        <v>146</v>
      </c>
      <c r="BM254" s="212" t="s">
        <v>1266</v>
      </c>
    </row>
    <row r="255" spans="1:65" s="13" customFormat="1" ht="11.25">
      <c r="B255" s="218"/>
      <c r="C255" s="219"/>
      <c r="D255" s="214" t="s">
        <v>254</v>
      </c>
      <c r="E255" s="220" t="s">
        <v>1</v>
      </c>
      <c r="F255" s="221" t="s">
        <v>1267</v>
      </c>
      <c r="G255" s="219"/>
      <c r="H255" s="222">
        <v>4.71</v>
      </c>
      <c r="I255" s="223"/>
      <c r="J255" s="219"/>
      <c r="K255" s="219"/>
      <c r="L255" s="224"/>
      <c r="M255" s="225"/>
      <c r="N255" s="226"/>
      <c r="O255" s="226"/>
      <c r="P255" s="226"/>
      <c r="Q255" s="226"/>
      <c r="R255" s="226"/>
      <c r="S255" s="226"/>
      <c r="T255" s="227"/>
      <c r="AT255" s="228" t="s">
        <v>254</v>
      </c>
      <c r="AU255" s="228" t="s">
        <v>88</v>
      </c>
      <c r="AV255" s="13" t="s">
        <v>88</v>
      </c>
      <c r="AW255" s="13" t="s">
        <v>35</v>
      </c>
      <c r="AX255" s="13" t="s">
        <v>86</v>
      </c>
      <c r="AY255" s="228" t="s">
        <v>139</v>
      </c>
    </row>
    <row r="256" spans="1:65" s="12" customFormat="1" ht="22.9" customHeight="1">
      <c r="B256" s="185"/>
      <c r="C256" s="186"/>
      <c r="D256" s="187" t="s">
        <v>78</v>
      </c>
      <c r="E256" s="199" t="s">
        <v>183</v>
      </c>
      <c r="F256" s="199" t="s">
        <v>687</v>
      </c>
      <c r="G256" s="186"/>
      <c r="H256" s="186"/>
      <c r="I256" s="189"/>
      <c r="J256" s="200">
        <f>BK256</f>
        <v>0</v>
      </c>
      <c r="K256" s="186"/>
      <c r="L256" s="191"/>
      <c r="M256" s="192"/>
      <c r="N256" s="193"/>
      <c r="O256" s="193"/>
      <c r="P256" s="194">
        <f>SUM(P257:P262)</f>
        <v>0</v>
      </c>
      <c r="Q256" s="193"/>
      <c r="R256" s="194">
        <f>SUM(R257:R262)</f>
        <v>0</v>
      </c>
      <c r="S256" s="193"/>
      <c r="T256" s="195">
        <f>SUM(T257:T262)</f>
        <v>0</v>
      </c>
      <c r="AR256" s="196" t="s">
        <v>86</v>
      </c>
      <c r="AT256" s="197" t="s">
        <v>78</v>
      </c>
      <c r="AU256" s="197" t="s">
        <v>86</v>
      </c>
      <c r="AY256" s="196" t="s">
        <v>139</v>
      </c>
      <c r="BK256" s="198">
        <f>SUM(BK257:BK262)</f>
        <v>0</v>
      </c>
    </row>
    <row r="257" spans="1:65" s="2" customFormat="1" ht="21.75" customHeight="1">
      <c r="A257" s="35"/>
      <c r="B257" s="36"/>
      <c r="C257" s="201" t="s">
        <v>588</v>
      </c>
      <c r="D257" s="201" t="s">
        <v>142</v>
      </c>
      <c r="E257" s="202" t="s">
        <v>1268</v>
      </c>
      <c r="F257" s="203" t="s">
        <v>1269</v>
      </c>
      <c r="G257" s="204" t="s">
        <v>369</v>
      </c>
      <c r="H257" s="205">
        <v>18.8</v>
      </c>
      <c r="I257" s="206"/>
      <c r="J257" s="207">
        <f>ROUND(I257*H257,2)</f>
        <v>0</v>
      </c>
      <c r="K257" s="203" t="s">
        <v>336</v>
      </c>
      <c r="L257" s="40"/>
      <c r="M257" s="208" t="s">
        <v>1</v>
      </c>
      <c r="N257" s="209" t="s">
        <v>44</v>
      </c>
      <c r="O257" s="72"/>
      <c r="P257" s="210">
        <f>O257*H257</f>
        <v>0</v>
      </c>
      <c r="Q257" s="210">
        <v>0</v>
      </c>
      <c r="R257" s="210">
        <f>Q257*H257</f>
        <v>0</v>
      </c>
      <c r="S257" s="210">
        <v>0</v>
      </c>
      <c r="T257" s="211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12" t="s">
        <v>146</v>
      </c>
      <c r="AT257" s="212" t="s">
        <v>142</v>
      </c>
      <c r="AU257" s="212" t="s">
        <v>88</v>
      </c>
      <c r="AY257" s="17" t="s">
        <v>139</v>
      </c>
      <c r="BE257" s="213">
        <f>IF(N257="základní",J257,0)</f>
        <v>0</v>
      </c>
      <c r="BF257" s="213">
        <f>IF(N257="snížená",J257,0)</f>
        <v>0</v>
      </c>
      <c r="BG257" s="213">
        <f>IF(N257="zákl. přenesená",J257,0)</f>
        <v>0</v>
      </c>
      <c r="BH257" s="213">
        <f>IF(N257="sníž. přenesená",J257,0)</f>
        <v>0</v>
      </c>
      <c r="BI257" s="213">
        <f>IF(N257="nulová",J257,0)</f>
        <v>0</v>
      </c>
      <c r="BJ257" s="17" t="s">
        <v>86</v>
      </c>
      <c r="BK257" s="213">
        <f>ROUND(I257*H257,2)</f>
        <v>0</v>
      </c>
      <c r="BL257" s="17" t="s">
        <v>146</v>
      </c>
      <c r="BM257" s="212" t="s">
        <v>1270</v>
      </c>
    </row>
    <row r="258" spans="1:65" s="13" customFormat="1" ht="11.25">
      <c r="B258" s="218"/>
      <c r="C258" s="219"/>
      <c r="D258" s="214" t="s">
        <v>254</v>
      </c>
      <c r="E258" s="220" t="s">
        <v>1</v>
      </c>
      <c r="F258" s="221" t="s">
        <v>1271</v>
      </c>
      <c r="G258" s="219"/>
      <c r="H258" s="222">
        <v>18.8</v>
      </c>
      <c r="I258" s="223"/>
      <c r="J258" s="219"/>
      <c r="K258" s="219"/>
      <c r="L258" s="224"/>
      <c r="M258" s="225"/>
      <c r="N258" s="226"/>
      <c r="O258" s="226"/>
      <c r="P258" s="226"/>
      <c r="Q258" s="226"/>
      <c r="R258" s="226"/>
      <c r="S258" s="226"/>
      <c r="T258" s="227"/>
      <c r="AT258" s="228" t="s">
        <v>254</v>
      </c>
      <c r="AU258" s="228" t="s">
        <v>88</v>
      </c>
      <c r="AV258" s="13" t="s">
        <v>88</v>
      </c>
      <c r="AW258" s="13" t="s">
        <v>35</v>
      </c>
      <c r="AX258" s="13" t="s">
        <v>86</v>
      </c>
      <c r="AY258" s="228" t="s">
        <v>139</v>
      </c>
    </row>
    <row r="259" spans="1:65" s="2" customFormat="1" ht="21.75" customHeight="1">
      <c r="A259" s="35"/>
      <c r="B259" s="36"/>
      <c r="C259" s="201" t="s">
        <v>593</v>
      </c>
      <c r="D259" s="201" t="s">
        <v>142</v>
      </c>
      <c r="E259" s="202" t="s">
        <v>1272</v>
      </c>
      <c r="F259" s="203" t="s">
        <v>1273</v>
      </c>
      <c r="G259" s="204" t="s">
        <v>369</v>
      </c>
      <c r="H259" s="205">
        <v>6768</v>
      </c>
      <c r="I259" s="206"/>
      <c r="J259" s="207">
        <f>ROUND(I259*H259,2)</f>
        <v>0</v>
      </c>
      <c r="K259" s="203" t="s">
        <v>336</v>
      </c>
      <c r="L259" s="40"/>
      <c r="M259" s="208" t="s">
        <v>1</v>
      </c>
      <c r="N259" s="209" t="s">
        <v>44</v>
      </c>
      <c r="O259" s="72"/>
      <c r="P259" s="210">
        <f>O259*H259</f>
        <v>0</v>
      </c>
      <c r="Q259" s="210">
        <v>0</v>
      </c>
      <c r="R259" s="210">
        <f>Q259*H259</f>
        <v>0</v>
      </c>
      <c r="S259" s="210">
        <v>0</v>
      </c>
      <c r="T259" s="211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12" t="s">
        <v>146</v>
      </c>
      <c r="AT259" s="212" t="s">
        <v>142</v>
      </c>
      <c r="AU259" s="212" t="s">
        <v>88</v>
      </c>
      <c r="AY259" s="17" t="s">
        <v>139</v>
      </c>
      <c r="BE259" s="213">
        <f>IF(N259="základní",J259,0)</f>
        <v>0</v>
      </c>
      <c r="BF259" s="213">
        <f>IF(N259="snížená",J259,0)</f>
        <v>0</v>
      </c>
      <c r="BG259" s="213">
        <f>IF(N259="zákl. přenesená",J259,0)</f>
        <v>0</v>
      </c>
      <c r="BH259" s="213">
        <f>IF(N259="sníž. přenesená",J259,0)</f>
        <v>0</v>
      </c>
      <c r="BI259" s="213">
        <f>IF(N259="nulová",J259,0)</f>
        <v>0</v>
      </c>
      <c r="BJ259" s="17" t="s">
        <v>86</v>
      </c>
      <c r="BK259" s="213">
        <f>ROUND(I259*H259,2)</f>
        <v>0</v>
      </c>
      <c r="BL259" s="17" t="s">
        <v>146</v>
      </c>
      <c r="BM259" s="212" t="s">
        <v>1274</v>
      </c>
    </row>
    <row r="260" spans="1:65" s="13" customFormat="1" ht="11.25">
      <c r="B260" s="218"/>
      <c r="C260" s="219"/>
      <c r="D260" s="214" t="s">
        <v>254</v>
      </c>
      <c r="E260" s="220" t="s">
        <v>1</v>
      </c>
      <c r="F260" s="221" t="s">
        <v>1275</v>
      </c>
      <c r="G260" s="219"/>
      <c r="H260" s="222">
        <v>6768</v>
      </c>
      <c r="I260" s="223"/>
      <c r="J260" s="219"/>
      <c r="K260" s="219"/>
      <c r="L260" s="224"/>
      <c r="M260" s="225"/>
      <c r="N260" s="226"/>
      <c r="O260" s="226"/>
      <c r="P260" s="226"/>
      <c r="Q260" s="226"/>
      <c r="R260" s="226"/>
      <c r="S260" s="226"/>
      <c r="T260" s="227"/>
      <c r="AT260" s="228" t="s">
        <v>254</v>
      </c>
      <c r="AU260" s="228" t="s">
        <v>88</v>
      </c>
      <c r="AV260" s="13" t="s">
        <v>88</v>
      </c>
      <c r="AW260" s="13" t="s">
        <v>35</v>
      </c>
      <c r="AX260" s="13" t="s">
        <v>86</v>
      </c>
      <c r="AY260" s="228" t="s">
        <v>139</v>
      </c>
    </row>
    <row r="261" spans="1:65" s="2" customFormat="1" ht="21.75" customHeight="1">
      <c r="A261" s="35"/>
      <c r="B261" s="36"/>
      <c r="C261" s="201" t="s">
        <v>599</v>
      </c>
      <c r="D261" s="201" t="s">
        <v>142</v>
      </c>
      <c r="E261" s="202" t="s">
        <v>1276</v>
      </c>
      <c r="F261" s="203" t="s">
        <v>1277</v>
      </c>
      <c r="G261" s="204" t="s">
        <v>369</v>
      </c>
      <c r="H261" s="205">
        <v>18.8</v>
      </c>
      <c r="I261" s="206"/>
      <c r="J261" s="207">
        <f>ROUND(I261*H261,2)</f>
        <v>0</v>
      </c>
      <c r="K261" s="203" t="s">
        <v>336</v>
      </c>
      <c r="L261" s="40"/>
      <c r="M261" s="208" t="s">
        <v>1</v>
      </c>
      <c r="N261" s="209" t="s">
        <v>44</v>
      </c>
      <c r="O261" s="72"/>
      <c r="P261" s="210">
        <f>O261*H261</f>
        <v>0</v>
      </c>
      <c r="Q261" s="210">
        <v>0</v>
      </c>
      <c r="R261" s="210">
        <f>Q261*H261</f>
        <v>0</v>
      </c>
      <c r="S261" s="210">
        <v>0</v>
      </c>
      <c r="T261" s="211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12" t="s">
        <v>146</v>
      </c>
      <c r="AT261" s="212" t="s">
        <v>142</v>
      </c>
      <c r="AU261" s="212" t="s">
        <v>88</v>
      </c>
      <c r="AY261" s="17" t="s">
        <v>139</v>
      </c>
      <c r="BE261" s="213">
        <f>IF(N261="základní",J261,0)</f>
        <v>0</v>
      </c>
      <c r="BF261" s="213">
        <f>IF(N261="snížená",J261,0)</f>
        <v>0</v>
      </c>
      <c r="BG261" s="213">
        <f>IF(N261="zákl. přenesená",J261,0)</f>
        <v>0</v>
      </c>
      <c r="BH261" s="213">
        <f>IF(N261="sníž. přenesená",J261,0)</f>
        <v>0</v>
      </c>
      <c r="BI261" s="213">
        <f>IF(N261="nulová",J261,0)</f>
        <v>0</v>
      </c>
      <c r="BJ261" s="17" t="s">
        <v>86</v>
      </c>
      <c r="BK261" s="213">
        <f>ROUND(I261*H261,2)</f>
        <v>0</v>
      </c>
      <c r="BL261" s="17" t="s">
        <v>146</v>
      </c>
      <c r="BM261" s="212" t="s">
        <v>1278</v>
      </c>
    </row>
    <row r="262" spans="1:65" s="13" customFormat="1" ht="11.25">
      <c r="B262" s="218"/>
      <c r="C262" s="219"/>
      <c r="D262" s="214" t="s">
        <v>254</v>
      </c>
      <c r="E262" s="220" t="s">
        <v>1</v>
      </c>
      <c r="F262" s="221" t="s">
        <v>1271</v>
      </c>
      <c r="G262" s="219"/>
      <c r="H262" s="222">
        <v>18.8</v>
      </c>
      <c r="I262" s="223"/>
      <c r="J262" s="219"/>
      <c r="K262" s="219"/>
      <c r="L262" s="224"/>
      <c r="M262" s="225"/>
      <c r="N262" s="226"/>
      <c r="O262" s="226"/>
      <c r="P262" s="226"/>
      <c r="Q262" s="226"/>
      <c r="R262" s="226"/>
      <c r="S262" s="226"/>
      <c r="T262" s="227"/>
      <c r="AT262" s="228" t="s">
        <v>254</v>
      </c>
      <c r="AU262" s="228" t="s">
        <v>88</v>
      </c>
      <c r="AV262" s="13" t="s">
        <v>88</v>
      </c>
      <c r="AW262" s="13" t="s">
        <v>35</v>
      </c>
      <c r="AX262" s="13" t="s">
        <v>86</v>
      </c>
      <c r="AY262" s="228" t="s">
        <v>139</v>
      </c>
    </row>
    <row r="263" spans="1:65" s="12" customFormat="1" ht="22.9" customHeight="1">
      <c r="B263" s="185"/>
      <c r="C263" s="186"/>
      <c r="D263" s="187" t="s">
        <v>78</v>
      </c>
      <c r="E263" s="199" t="s">
        <v>762</v>
      </c>
      <c r="F263" s="199" t="s">
        <v>763</v>
      </c>
      <c r="G263" s="186"/>
      <c r="H263" s="186"/>
      <c r="I263" s="189"/>
      <c r="J263" s="200">
        <f>BK263</f>
        <v>0</v>
      </c>
      <c r="K263" s="186"/>
      <c r="L263" s="191"/>
      <c r="M263" s="192"/>
      <c r="N263" s="193"/>
      <c r="O263" s="193"/>
      <c r="P263" s="194">
        <f>SUM(P264:P265)</f>
        <v>0</v>
      </c>
      <c r="Q263" s="193"/>
      <c r="R263" s="194">
        <f>SUM(R264:R265)</f>
        <v>0</v>
      </c>
      <c r="S263" s="193"/>
      <c r="T263" s="195">
        <f>SUM(T264:T265)</f>
        <v>0</v>
      </c>
      <c r="AR263" s="196" t="s">
        <v>86</v>
      </c>
      <c r="AT263" s="197" t="s">
        <v>78</v>
      </c>
      <c r="AU263" s="197" t="s">
        <v>86</v>
      </c>
      <c r="AY263" s="196" t="s">
        <v>139</v>
      </c>
      <c r="BK263" s="198">
        <f>SUM(BK264:BK265)</f>
        <v>0</v>
      </c>
    </row>
    <row r="264" spans="1:65" s="2" customFormat="1" ht="21.75" customHeight="1">
      <c r="A264" s="35"/>
      <c r="B264" s="36"/>
      <c r="C264" s="201" t="s">
        <v>603</v>
      </c>
      <c r="D264" s="201" t="s">
        <v>142</v>
      </c>
      <c r="E264" s="202" t="s">
        <v>765</v>
      </c>
      <c r="F264" s="203" t="s">
        <v>766</v>
      </c>
      <c r="G264" s="204" t="s">
        <v>413</v>
      </c>
      <c r="H264" s="205">
        <v>61.15</v>
      </c>
      <c r="I264" s="206"/>
      <c r="J264" s="207">
        <f>ROUND(I264*H264,2)</f>
        <v>0</v>
      </c>
      <c r="K264" s="203" t="s">
        <v>1</v>
      </c>
      <c r="L264" s="40"/>
      <c r="M264" s="208" t="s">
        <v>1</v>
      </c>
      <c r="N264" s="209" t="s">
        <v>44</v>
      </c>
      <c r="O264" s="72"/>
      <c r="P264" s="210">
        <f>O264*H264</f>
        <v>0</v>
      </c>
      <c r="Q264" s="210">
        <v>0</v>
      </c>
      <c r="R264" s="210">
        <f>Q264*H264</f>
        <v>0</v>
      </c>
      <c r="S264" s="210">
        <v>0</v>
      </c>
      <c r="T264" s="211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12" t="s">
        <v>146</v>
      </c>
      <c r="AT264" s="212" t="s">
        <v>142</v>
      </c>
      <c r="AU264" s="212" t="s">
        <v>88</v>
      </c>
      <c r="AY264" s="17" t="s">
        <v>139</v>
      </c>
      <c r="BE264" s="213">
        <f>IF(N264="základní",J264,0)</f>
        <v>0</v>
      </c>
      <c r="BF264" s="213">
        <f>IF(N264="snížená",J264,0)</f>
        <v>0</v>
      </c>
      <c r="BG264" s="213">
        <f>IF(N264="zákl. přenesená",J264,0)</f>
        <v>0</v>
      </c>
      <c r="BH264" s="213">
        <f>IF(N264="sníž. přenesená",J264,0)</f>
        <v>0</v>
      </c>
      <c r="BI264" s="213">
        <f>IF(N264="nulová",J264,0)</f>
        <v>0</v>
      </c>
      <c r="BJ264" s="17" t="s">
        <v>86</v>
      </c>
      <c r="BK264" s="213">
        <f>ROUND(I264*H264,2)</f>
        <v>0</v>
      </c>
      <c r="BL264" s="17" t="s">
        <v>146</v>
      </c>
      <c r="BM264" s="212" t="s">
        <v>1279</v>
      </c>
    </row>
    <row r="265" spans="1:65" s="2" customFormat="1" ht="19.5">
      <c r="A265" s="35"/>
      <c r="B265" s="36"/>
      <c r="C265" s="37"/>
      <c r="D265" s="214" t="s">
        <v>148</v>
      </c>
      <c r="E265" s="37"/>
      <c r="F265" s="215" t="s">
        <v>768</v>
      </c>
      <c r="G265" s="37"/>
      <c r="H265" s="37"/>
      <c r="I265" s="169"/>
      <c r="J265" s="37"/>
      <c r="K265" s="37"/>
      <c r="L265" s="40"/>
      <c r="M265" s="216"/>
      <c r="N265" s="217"/>
      <c r="O265" s="72"/>
      <c r="P265" s="72"/>
      <c r="Q265" s="72"/>
      <c r="R265" s="72"/>
      <c r="S265" s="72"/>
      <c r="T265" s="73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7" t="s">
        <v>148</v>
      </c>
      <c r="AU265" s="17" t="s">
        <v>88</v>
      </c>
    </row>
    <row r="266" spans="1:65" s="12" customFormat="1" ht="22.9" customHeight="1">
      <c r="B266" s="185"/>
      <c r="C266" s="186"/>
      <c r="D266" s="187" t="s">
        <v>78</v>
      </c>
      <c r="E266" s="199" t="s">
        <v>769</v>
      </c>
      <c r="F266" s="199" t="s">
        <v>770</v>
      </c>
      <c r="G266" s="186"/>
      <c r="H266" s="186"/>
      <c r="I266" s="189"/>
      <c r="J266" s="200">
        <f>BK266</f>
        <v>0</v>
      </c>
      <c r="K266" s="186"/>
      <c r="L266" s="191"/>
      <c r="M266" s="192"/>
      <c r="N266" s="193"/>
      <c r="O266" s="193"/>
      <c r="P266" s="194">
        <f>P267</f>
        <v>0</v>
      </c>
      <c r="Q266" s="193"/>
      <c r="R266" s="194">
        <f>R267</f>
        <v>0</v>
      </c>
      <c r="S266" s="193"/>
      <c r="T266" s="195">
        <f>T267</f>
        <v>0</v>
      </c>
      <c r="AR266" s="196" t="s">
        <v>86</v>
      </c>
      <c r="AT266" s="197" t="s">
        <v>78</v>
      </c>
      <c r="AU266" s="197" t="s">
        <v>86</v>
      </c>
      <c r="AY266" s="196" t="s">
        <v>139</v>
      </c>
      <c r="BK266" s="198">
        <f>BK267</f>
        <v>0</v>
      </c>
    </row>
    <row r="267" spans="1:65" s="2" customFormat="1" ht="16.5" customHeight="1">
      <c r="A267" s="35"/>
      <c r="B267" s="36"/>
      <c r="C267" s="201" t="s">
        <v>608</v>
      </c>
      <c r="D267" s="201" t="s">
        <v>142</v>
      </c>
      <c r="E267" s="202" t="s">
        <v>772</v>
      </c>
      <c r="F267" s="203" t="s">
        <v>773</v>
      </c>
      <c r="G267" s="204" t="s">
        <v>413</v>
      </c>
      <c r="H267" s="205">
        <v>43.542999999999999</v>
      </c>
      <c r="I267" s="206"/>
      <c r="J267" s="207">
        <f>ROUND(I267*H267,2)</f>
        <v>0</v>
      </c>
      <c r="K267" s="203" t="s">
        <v>336</v>
      </c>
      <c r="L267" s="40"/>
      <c r="M267" s="208" t="s">
        <v>1</v>
      </c>
      <c r="N267" s="209" t="s">
        <v>44</v>
      </c>
      <c r="O267" s="72"/>
      <c r="P267" s="210">
        <f>O267*H267</f>
        <v>0</v>
      </c>
      <c r="Q267" s="210">
        <v>0</v>
      </c>
      <c r="R267" s="210">
        <f>Q267*H267</f>
        <v>0</v>
      </c>
      <c r="S267" s="210">
        <v>0</v>
      </c>
      <c r="T267" s="211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12" t="s">
        <v>146</v>
      </c>
      <c r="AT267" s="212" t="s">
        <v>142</v>
      </c>
      <c r="AU267" s="212" t="s">
        <v>88</v>
      </c>
      <c r="AY267" s="17" t="s">
        <v>139</v>
      </c>
      <c r="BE267" s="213">
        <f>IF(N267="základní",J267,0)</f>
        <v>0</v>
      </c>
      <c r="BF267" s="213">
        <f>IF(N267="snížená",J267,0)</f>
        <v>0</v>
      </c>
      <c r="BG267" s="213">
        <f>IF(N267="zákl. přenesená",J267,0)</f>
        <v>0</v>
      </c>
      <c r="BH267" s="213">
        <f>IF(N267="sníž. přenesená",J267,0)</f>
        <v>0</v>
      </c>
      <c r="BI267" s="213">
        <f>IF(N267="nulová",J267,0)</f>
        <v>0</v>
      </c>
      <c r="BJ267" s="17" t="s">
        <v>86</v>
      </c>
      <c r="BK267" s="213">
        <f>ROUND(I267*H267,2)</f>
        <v>0</v>
      </c>
      <c r="BL267" s="17" t="s">
        <v>146</v>
      </c>
      <c r="BM267" s="212" t="s">
        <v>1280</v>
      </c>
    </row>
    <row r="268" spans="1:65" s="12" customFormat="1" ht="25.9" customHeight="1">
      <c r="B268" s="185"/>
      <c r="C268" s="186"/>
      <c r="D268" s="187" t="s">
        <v>78</v>
      </c>
      <c r="E268" s="188" t="s">
        <v>775</v>
      </c>
      <c r="F268" s="188" t="s">
        <v>776</v>
      </c>
      <c r="G268" s="186"/>
      <c r="H268" s="186"/>
      <c r="I268" s="189"/>
      <c r="J268" s="190">
        <f>BK268</f>
        <v>0</v>
      </c>
      <c r="K268" s="186"/>
      <c r="L268" s="191"/>
      <c r="M268" s="192"/>
      <c r="N268" s="193"/>
      <c r="O268" s="193"/>
      <c r="P268" s="194">
        <f>P269+P274</f>
        <v>0</v>
      </c>
      <c r="Q268" s="193"/>
      <c r="R268" s="194">
        <f>R269+R274</f>
        <v>0.18989245999999999</v>
      </c>
      <c r="S268" s="193"/>
      <c r="T268" s="195">
        <f>T269+T274</f>
        <v>0</v>
      </c>
      <c r="AR268" s="196" t="s">
        <v>88</v>
      </c>
      <c r="AT268" s="197" t="s">
        <v>78</v>
      </c>
      <c r="AU268" s="197" t="s">
        <v>79</v>
      </c>
      <c r="AY268" s="196" t="s">
        <v>139</v>
      </c>
      <c r="BK268" s="198">
        <f>BK269+BK274</f>
        <v>0</v>
      </c>
    </row>
    <row r="269" spans="1:65" s="12" customFormat="1" ht="22.9" customHeight="1">
      <c r="B269" s="185"/>
      <c r="C269" s="186"/>
      <c r="D269" s="187" t="s">
        <v>78</v>
      </c>
      <c r="E269" s="199" t="s">
        <v>777</v>
      </c>
      <c r="F269" s="199" t="s">
        <v>778</v>
      </c>
      <c r="G269" s="186"/>
      <c r="H269" s="186"/>
      <c r="I269" s="189"/>
      <c r="J269" s="200">
        <f>BK269</f>
        <v>0</v>
      </c>
      <c r="K269" s="186"/>
      <c r="L269" s="191"/>
      <c r="M269" s="192"/>
      <c r="N269" s="193"/>
      <c r="O269" s="193"/>
      <c r="P269" s="194">
        <f>SUM(P270:P273)</f>
        <v>0</v>
      </c>
      <c r="Q269" s="193"/>
      <c r="R269" s="194">
        <f>SUM(R270:R273)</f>
        <v>0.17081246</v>
      </c>
      <c r="S269" s="193"/>
      <c r="T269" s="195">
        <f>SUM(T270:T273)</f>
        <v>0</v>
      </c>
      <c r="AR269" s="196" t="s">
        <v>88</v>
      </c>
      <c r="AT269" s="197" t="s">
        <v>78</v>
      </c>
      <c r="AU269" s="197" t="s">
        <v>86</v>
      </c>
      <c r="AY269" s="196" t="s">
        <v>139</v>
      </c>
      <c r="BK269" s="198">
        <f>SUM(BK270:BK273)</f>
        <v>0</v>
      </c>
    </row>
    <row r="270" spans="1:65" s="2" customFormat="1" ht="24.2" customHeight="1">
      <c r="A270" s="35"/>
      <c r="B270" s="36"/>
      <c r="C270" s="201" t="s">
        <v>612</v>
      </c>
      <c r="D270" s="201" t="s">
        <v>142</v>
      </c>
      <c r="E270" s="202" t="s">
        <v>1281</v>
      </c>
      <c r="F270" s="203" t="s">
        <v>1282</v>
      </c>
      <c r="G270" s="204" t="s">
        <v>199</v>
      </c>
      <c r="H270" s="205">
        <v>57.7</v>
      </c>
      <c r="I270" s="206"/>
      <c r="J270" s="207">
        <f>ROUND(I270*H270,2)</f>
        <v>0</v>
      </c>
      <c r="K270" s="203" t="s">
        <v>336</v>
      </c>
      <c r="L270" s="40"/>
      <c r="M270" s="208" t="s">
        <v>1</v>
      </c>
      <c r="N270" s="209" t="s">
        <v>44</v>
      </c>
      <c r="O270" s="72"/>
      <c r="P270" s="210">
        <f>O270*H270</f>
        <v>0</v>
      </c>
      <c r="Q270" s="210">
        <v>0</v>
      </c>
      <c r="R270" s="210">
        <f>Q270*H270</f>
        <v>0</v>
      </c>
      <c r="S270" s="210">
        <v>0</v>
      </c>
      <c r="T270" s="211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12" t="s">
        <v>215</v>
      </c>
      <c r="AT270" s="212" t="s">
        <v>142</v>
      </c>
      <c r="AU270" s="212" t="s">
        <v>88</v>
      </c>
      <c r="AY270" s="17" t="s">
        <v>139</v>
      </c>
      <c r="BE270" s="213">
        <f>IF(N270="základní",J270,0)</f>
        <v>0</v>
      </c>
      <c r="BF270" s="213">
        <f>IF(N270="snížená",J270,0)</f>
        <v>0</v>
      </c>
      <c r="BG270" s="213">
        <f>IF(N270="zákl. přenesená",J270,0)</f>
        <v>0</v>
      </c>
      <c r="BH270" s="213">
        <f>IF(N270="sníž. přenesená",J270,0)</f>
        <v>0</v>
      </c>
      <c r="BI270" s="213">
        <f>IF(N270="nulová",J270,0)</f>
        <v>0</v>
      </c>
      <c r="BJ270" s="17" t="s">
        <v>86</v>
      </c>
      <c r="BK270" s="213">
        <f>ROUND(I270*H270,2)</f>
        <v>0</v>
      </c>
      <c r="BL270" s="17" t="s">
        <v>215</v>
      </c>
      <c r="BM270" s="212" t="s">
        <v>1283</v>
      </c>
    </row>
    <row r="271" spans="1:65" s="13" customFormat="1" ht="11.25">
      <c r="B271" s="218"/>
      <c r="C271" s="219"/>
      <c r="D271" s="214" t="s">
        <v>254</v>
      </c>
      <c r="E271" s="220" t="s">
        <v>1</v>
      </c>
      <c r="F271" s="221" t="s">
        <v>1284</v>
      </c>
      <c r="G271" s="219"/>
      <c r="H271" s="222">
        <v>57.7</v>
      </c>
      <c r="I271" s="223"/>
      <c r="J271" s="219"/>
      <c r="K271" s="219"/>
      <c r="L271" s="224"/>
      <c r="M271" s="225"/>
      <c r="N271" s="226"/>
      <c r="O271" s="226"/>
      <c r="P271" s="226"/>
      <c r="Q271" s="226"/>
      <c r="R271" s="226"/>
      <c r="S271" s="226"/>
      <c r="T271" s="227"/>
      <c r="AT271" s="228" t="s">
        <v>254</v>
      </c>
      <c r="AU271" s="228" t="s">
        <v>88</v>
      </c>
      <c r="AV271" s="13" t="s">
        <v>88</v>
      </c>
      <c r="AW271" s="13" t="s">
        <v>35</v>
      </c>
      <c r="AX271" s="13" t="s">
        <v>86</v>
      </c>
      <c r="AY271" s="228" t="s">
        <v>139</v>
      </c>
    </row>
    <row r="272" spans="1:65" s="2" customFormat="1" ht="16.5" customHeight="1">
      <c r="A272" s="35"/>
      <c r="B272" s="36"/>
      <c r="C272" s="246" t="s">
        <v>617</v>
      </c>
      <c r="D272" s="246" t="s">
        <v>381</v>
      </c>
      <c r="E272" s="247" t="s">
        <v>1285</v>
      </c>
      <c r="F272" s="248" t="s">
        <v>1286</v>
      </c>
      <c r="G272" s="249" t="s">
        <v>199</v>
      </c>
      <c r="H272" s="250">
        <v>67.248999999999995</v>
      </c>
      <c r="I272" s="251"/>
      <c r="J272" s="252">
        <f>ROUND(I272*H272,2)</f>
        <v>0</v>
      </c>
      <c r="K272" s="248" t="s">
        <v>336</v>
      </c>
      <c r="L272" s="253"/>
      <c r="M272" s="254" t="s">
        <v>1</v>
      </c>
      <c r="N272" s="255" t="s">
        <v>44</v>
      </c>
      <c r="O272" s="72"/>
      <c r="P272" s="210">
        <f>O272*H272</f>
        <v>0</v>
      </c>
      <c r="Q272" s="210">
        <v>2.5400000000000002E-3</v>
      </c>
      <c r="R272" s="210">
        <f>Q272*H272</f>
        <v>0.17081246</v>
      </c>
      <c r="S272" s="210">
        <v>0</v>
      </c>
      <c r="T272" s="211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12" t="s">
        <v>292</v>
      </c>
      <c r="AT272" s="212" t="s">
        <v>381</v>
      </c>
      <c r="AU272" s="212" t="s">
        <v>88</v>
      </c>
      <c r="AY272" s="17" t="s">
        <v>139</v>
      </c>
      <c r="BE272" s="213">
        <f>IF(N272="základní",J272,0)</f>
        <v>0</v>
      </c>
      <c r="BF272" s="213">
        <f>IF(N272="snížená",J272,0)</f>
        <v>0</v>
      </c>
      <c r="BG272" s="213">
        <f>IF(N272="zákl. přenesená",J272,0)</f>
        <v>0</v>
      </c>
      <c r="BH272" s="213">
        <f>IF(N272="sníž. přenesená",J272,0)</f>
        <v>0</v>
      </c>
      <c r="BI272" s="213">
        <f>IF(N272="nulová",J272,0)</f>
        <v>0</v>
      </c>
      <c r="BJ272" s="17" t="s">
        <v>86</v>
      </c>
      <c r="BK272" s="213">
        <f>ROUND(I272*H272,2)</f>
        <v>0</v>
      </c>
      <c r="BL272" s="17" t="s">
        <v>215</v>
      </c>
      <c r="BM272" s="212" t="s">
        <v>1287</v>
      </c>
    </row>
    <row r="273" spans="1:65" s="13" customFormat="1" ht="11.25">
      <c r="B273" s="218"/>
      <c r="C273" s="219"/>
      <c r="D273" s="214" t="s">
        <v>254</v>
      </c>
      <c r="E273" s="219"/>
      <c r="F273" s="221" t="s">
        <v>1288</v>
      </c>
      <c r="G273" s="219"/>
      <c r="H273" s="222">
        <v>67.248999999999995</v>
      </c>
      <c r="I273" s="223"/>
      <c r="J273" s="219"/>
      <c r="K273" s="219"/>
      <c r="L273" s="224"/>
      <c r="M273" s="225"/>
      <c r="N273" s="226"/>
      <c r="O273" s="226"/>
      <c r="P273" s="226"/>
      <c r="Q273" s="226"/>
      <c r="R273" s="226"/>
      <c r="S273" s="226"/>
      <c r="T273" s="227"/>
      <c r="AT273" s="228" t="s">
        <v>254</v>
      </c>
      <c r="AU273" s="228" t="s">
        <v>88</v>
      </c>
      <c r="AV273" s="13" t="s">
        <v>88</v>
      </c>
      <c r="AW273" s="13" t="s">
        <v>4</v>
      </c>
      <c r="AX273" s="13" t="s">
        <v>86</v>
      </c>
      <c r="AY273" s="228" t="s">
        <v>139</v>
      </c>
    </row>
    <row r="274" spans="1:65" s="12" customFormat="1" ht="22.9" customHeight="1">
      <c r="B274" s="185"/>
      <c r="C274" s="186"/>
      <c r="D274" s="187" t="s">
        <v>78</v>
      </c>
      <c r="E274" s="199" t="s">
        <v>789</v>
      </c>
      <c r="F274" s="199" t="s">
        <v>790</v>
      </c>
      <c r="G274" s="186"/>
      <c r="H274" s="186"/>
      <c r="I274" s="189"/>
      <c r="J274" s="200">
        <f>BK274</f>
        <v>0</v>
      </c>
      <c r="K274" s="186"/>
      <c r="L274" s="191"/>
      <c r="M274" s="192"/>
      <c r="N274" s="193"/>
      <c r="O274" s="193"/>
      <c r="P274" s="194">
        <f>SUM(P275:P278)</f>
        <v>0</v>
      </c>
      <c r="Q274" s="193"/>
      <c r="R274" s="194">
        <f>SUM(R275:R278)</f>
        <v>1.908E-2</v>
      </c>
      <c r="S274" s="193"/>
      <c r="T274" s="195">
        <f>SUM(T275:T278)</f>
        <v>0</v>
      </c>
      <c r="AR274" s="196" t="s">
        <v>88</v>
      </c>
      <c r="AT274" s="197" t="s">
        <v>78</v>
      </c>
      <c r="AU274" s="197" t="s">
        <v>86</v>
      </c>
      <c r="AY274" s="196" t="s">
        <v>139</v>
      </c>
      <c r="BK274" s="198">
        <f>SUM(BK275:BK278)</f>
        <v>0</v>
      </c>
    </row>
    <row r="275" spans="1:65" s="2" customFormat="1" ht="16.5" customHeight="1">
      <c r="A275" s="35"/>
      <c r="B275" s="36"/>
      <c r="C275" s="201" t="s">
        <v>621</v>
      </c>
      <c r="D275" s="201" t="s">
        <v>142</v>
      </c>
      <c r="E275" s="202" t="s">
        <v>1289</v>
      </c>
      <c r="F275" s="203" t="s">
        <v>1290</v>
      </c>
      <c r="G275" s="204" t="s">
        <v>435</v>
      </c>
      <c r="H275" s="205">
        <v>18</v>
      </c>
      <c r="I275" s="206"/>
      <c r="J275" s="207">
        <f>ROUND(I275*H275,2)</f>
        <v>0</v>
      </c>
      <c r="K275" s="203" t="s">
        <v>336</v>
      </c>
      <c r="L275" s="40"/>
      <c r="M275" s="208" t="s">
        <v>1</v>
      </c>
      <c r="N275" s="209" t="s">
        <v>44</v>
      </c>
      <c r="O275" s="72"/>
      <c r="P275" s="210">
        <f>O275*H275</f>
        <v>0</v>
      </c>
      <c r="Q275" s="210">
        <v>6.0000000000000002E-5</v>
      </c>
      <c r="R275" s="210">
        <f>Q275*H275</f>
        <v>1.08E-3</v>
      </c>
      <c r="S275" s="210">
        <v>0</v>
      </c>
      <c r="T275" s="211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12" t="s">
        <v>215</v>
      </c>
      <c r="AT275" s="212" t="s">
        <v>142</v>
      </c>
      <c r="AU275" s="212" t="s">
        <v>88</v>
      </c>
      <c r="AY275" s="17" t="s">
        <v>139</v>
      </c>
      <c r="BE275" s="213">
        <f>IF(N275="základní",J275,0)</f>
        <v>0</v>
      </c>
      <c r="BF275" s="213">
        <f>IF(N275="snížená",J275,0)</f>
        <v>0</v>
      </c>
      <c r="BG275" s="213">
        <f>IF(N275="zákl. přenesená",J275,0)</f>
        <v>0</v>
      </c>
      <c r="BH275" s="213">
        <f>IF(N275="sníž. přenesená",J275,0)</f>
        <v>0</v>
      </c>
      <c r="BI275" s="213">
        <f>IF(N275="nulová",J275,0)</f>
        <v>0</v>
      </c>
      <c r="BJ275" s="17" t="s">
        <v>86</v>
      </c>
      <c r="BK275" s="213">
        <f>ROUND(I275*H275,2)</f>
        <v>0</v>
      </c>
      <c r="BL275" s="17" t="s">
        <v>215</v>
      </c>
      <c r="BM275" s="212" t="s">
        <v>1291</v>
      </c>
    </row>
    <row r="276" spans="1:65" s="13" customFormat="1" ht="11.25">
      <c r="B276" s="218"/>
      <c r="C276" s="219"/>
      <c r="D276" s="214" t="s">
        <v>254</v>
      </c>
      <c r="E276" s="220" t="s">
        <v>1</v>
      </c>
      <c r="F276" s="221" t="s">
        <v>1292</v>
      </c>
      <c r="G276" s="219"/>
      <c r="H276" s="222">
        <v>18</v>
      </c>
      <c r="I276" s="223"/>
      <c r="J276" s="219"/>
      <c r="K276" s="219"/>
      <c r="L276" s="224"/>
      <c r="M276" s="225"/>
      <c r="N276" s="226"/>
      <c r="O276" s="226"/>
      <c r="P276" s="226"/>
      <c r="Q276" s="226"/>
      <c r="R276" s="226"/>
      <c r="S276" s="226"/>
      <c r="T276" s="227"/>
      <c r="AT276" s="228" t="s">
        <v>254</v>
      </c>
      <c r="AU276" s="228" t="s">
        <v>88</v>
      </c>
      <c r="AV276" s="13" t="s">
        <v>88</v>
      </c>
      <c r="AW276" s="13" t="s">
        <v>35</v>
      </c>
      <c r="AX276" s="13" t="s">
        <v>86</v>
      </c>
      <c r="AY276" s="228" t="s">
        <v>139</v>
      </c>
    </row>
    <row r="277" spans="1:65" s="2" customFormat="1" ht="16.5" customHeight="1">
      <c r="A277" s="35"/>
      <c r="B277" s="36"/>
      <c r="C277" s="201" t="s">
        <v>626</v>
      </c>
      <c r="D277" s="201" t="s">
        <v>142</v>
      </c>
      <c r="E277" s="202" t="s">
        <v>792</v>
      </c>
      <c r="F277" s="203" t="s">
        <v>793</v>
      </c>
      <c r="G277" s="204" t="s">
        <v>230</v>
      </c>
      <c r="H277" s="205">
        <v>2</v>
      </c>
      <c r="I277" s="206"/>
      <c r="J277" s="207">
        <f>ROUND(I277*H277,2)</f>
        <v>0</v>
      </c>
      <c r="K277" s="203" t="s">
        <v>1</v>
      </c>
      <c r="L277" s="40"/>
      <c r="M277" s="208" t="s">
        <v>1</v>
      </c>
      <c r="N277" s="209" t="s">
        <v>44</v>
      </c>
      <c r="O277" s="72"/>
      <c r="P277" s="210">
        <f>O277*H277</f>
        <v>0</v>
      </c>
      <c r="Q277" s="210">
        <v>8.9999999999999993E-3</v>
      </c>
      <c r="R277" s="210">
        <f>Q277*H277</f>
        <v>1.7999999999999999E-2</v>
      </c>
      <c r="S277" s="210">
        <v>0</v>
      </c>
      <c r="T277" s="211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12" t="s">
        <v>215</v>
      </c>
      <c r="AT277" s="212" t="s">
        <v>142</v>
      </c>
      <c r="AU277" s="212" t="s">
        <v>88</v>
      </c>
      <c r="AY277" s="17" t="s">
        <v>139</v>
      </c>
      <c r="BE277" s="213">
        <f>IF(N277="základní",J277,0)</f>
        <v>0</v>
      </c>
      <c r="BF277" s="213">
        <f>IF(N277="snížená",J277,0)</f>
        <v>0</v>
      </c>
      <c r="BG277" s="213">
        <f>IF(N277="zákl. přenesená",J277,0)</f>
        <v>0</v>
      </c>
      <c r="BH277" s="213">
        <f>IF(N277="sníž. přenesená",J277,0)</f>
        <v>0</v>
      </c>
      <c r="BI277" s="213">
        <f>IF(N277="nulová",J277,0)</f>
        <v>0</v>
      </c>
      <c r="BJ277" s="17" t="s">
        <v>86</v>
      </c>
      <c r="BK277" s="213">
        <f>ROUND(I277*H277,2)</f>
        <v>0</v>
      </c>
      <c r="BL277" s="17" t="s">
        <v>215</v>
      </c>
      <c r="BM277" s="212" t="s">
        <v>1293</v>
      </c>
    </row>
    <row r="278" spans="1:65" s="13" customFormat="1" ht="11.25">
      <c r="B278" s="218"/>
      <c r="C278" s="219"/>
      <c r="D278" s="214" t="s">
        <v>254</v>
      </c>
      <c r="E278" s="220" t="s">
        <v>1</v>
      </c>
      <c r="F278" s="221" t="s">
        <v>1294</v>
      </c>
      <c r="G278" s="219"/>
      <c r="H278" s="222">
        <v>2</v>
      </c>
      <c r="I278" s="223"/>
      <c r="J278" s="219"/>
      <c r="K278" s="219"/>
      <c r="L278" s="224"/>
      <c r="M278" s="225"/>
      <c r="N278" s="226"/>
      <c r="O278" s="226"/>
      <c r="P278" s="226"/>
      <c r="Q278" s="226"/>
      <c r="R278" s="226"/>
      <c r="S278" s="226"/>
      <c r="T278" s="227"/>
      <c r="AT278" s="228" t="s">
        <v>254</v>
      </c>
      <c r="AU278" s="228" t="s">
        <v>88</v>
      </c>
      <c r="AV278" s="13" t="s">
        <v>88</v>
      </c>
      <c r="AW278" s="13" t="s">
        <v>35</v>
      </c>
      <c r="AX278" s="13" t="s">
        <v>86</v>
      </c>
      <c r="AY278" s="228" t="s">
        <v>139</v>
      </c>
    </row>
    <row r="279" spans="1:65" s="12" customFormat="1" ht="25.9" customHeight="1">
      <c r="B279" s="185"/>
      <c r="C279" s="186"/>
      <c r="D279" s="187" t="s">
        <v>78</v>
      </c>
      <c r="E279" s="188" t="s">
        <v>381</v>
      </c>
      <c r="F279" s="188" t="s">
        <v>1295</v>
      </c>
      <c r="G279" s="186"/>
      <c r="H279" s="186"/>
      <c r="I279" s="189"/>
      <c r="J279" s="190">
        <f>BK279</f>
        <v>0</v>
      </c>
      <c r="K279" s="186"/>
      <c r="L279" s="191"/>
      <c r="M279" s="192"/>
      <c r="N279" s="193"/>
      <c r="O279" s="193"/>
      <c r="P279" s="194">
        <f>P280</f>
        <v>0</v>
      </c>
      <c r="Q279" s="193"/>
      <c r="R279" s="194">
        <f>R280</f>
        <v>0.59401999999999999</v>
      </c>
      <c r="S279" s="193"/>
      <c r="T279" s="195">
        <f>T280</f>
        <v>0</v>
      </c>
      <c r="AR279" s="196" t="s">
        <v>154</v>
      </c>
      <c r="AT279" s="197" t="s">
        <v>78</v>
      </c>
      <c r="AU279" s="197" t="s">
        <v>79</v>
      </c>
      <c r="AY279" s="196" t="s">
        <v>139</v>
      </c>
      <c r="BK279" s="198">
        <f>BK280</f>
        <v>0</v>
      </c>
    </row>
    <row r="280" spans="1:65" s="12" customFormat="1" ht="22.9" customHeight="1">
      <c r="B280" s="185"/>
      <c r="C280" s="186"/>
      <c r="D280" s="187" t="s">
        <v>78</v>
      </c>
      <c r="E280" s="199" t="s">
        <v>1296</v>
      </c>
      <c r="F280" s="199" t="s">
        <v>1297</v>
      </c>
      <c r="G280" s="186"/>
      <c r="H280" s="186"/>
      <c r="I280" s="189"/>
      <c r="J280" s="200">
        <f>BK280</f>
        <v>0</v>
      </c>
      <c r="K280" s="186"/>
      <c r="L280" s="191"/>
      <c r="M280" s="192"/>
      <c r="N280" s="193"/>
      <c r="O280" s="193"/>
      <c r="P280" s="194">
        <f>SUM(P281:P283)</f>
        <v>0</v>
      </c>
      <c r="Q280" s="193"/>
      <c r="R280" s="194">
        <f>SUM(R281:R283)</f>
        <v>0.59401999999999999</v>
      </c>
      <c r="S280" s="193"/>
      <c r="T280" s="195">
        <f>SUM(T281:T283)</f>
        <v>0</v>
      </c>
      <c r="AR280" s="196" t="s">
        <v>154</v>
      </c>
      <c r="AT280" s="197" t="s">
        <v>78</v>
      </c>
      <c r="AU280" s="197" t="s">
        <v>86</v>
      </c>
      <c r="AY280" s="196" t="s">
        <v>139</v>
      </c>
      <c r="BK280" s="198">
        <f>SUM(BK281:BK283)</f>
        <v>0</v>
      </c>
    </row>
    <row r="281" spans="1:65" s="2" customFormat="1" ht="16.5" customHeight="1">
      <c r="A281" s="35"/>
      <c r="B281" s="36"/>
      <c r="C281" s="201" t="s">
        <v>630</v>
      </c>
      <c r="D281" s="201" t="s">
        <v>142</v>
      </c>
      <c r="E281" s="202" t="s">
        <v>1298</v>
      </c>
      <c r="F281" s="203" t="s">
        <v>1299</v>
      </c>
      <c r="G281" s="204" t="s">
        <v>468</v>
      </c>
      <c r="H281" s="205">
        <v>7</v>
      </c>
      <c r="I281" s="206"/>
      <c r="J281" s="207">
        <f>ROUND(I281*H281,2)</f>
        <v>0</v>
      </c>
      <c r="K281" s="203" t="s">
        <v>336</v>
      </c>
      <c r="L281" s="40"/>
      <c r="M281" s="208" t="s">
        <v>1</v>
      </c>
      <c r="N281" s="209" t="s">
        <v>44</v>
      </c>
      <c r="O281" s="72"/>
      <c r="P281" s="210">
        <f>O281*H281</f>
        <v>0</v>
      </c>
      <c r="Q281" s="210">
        <v>3.2000000000000003E-4</v>
      </c>
      <c r="R281" s="210">
        <f>Q281*H281</f>
        <v>2.2400000000000002E-3</v>
      </c>
      <c r="S281" s="210">
        <v>0</v>
      </c>
      <c r="T281" s="211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12" t="s">
        <v>639</v>
      </c>
      <c r="AT281" s="212" t="s">
        <v>142</v>
      </c>
      <c r="AU281" s="212" t="s">
        <v>88</v>
      </c>
      <c r="AY281" s="17" t="s">
        <v>139</v>
      </c>
      <c r="BE281" s="213">
        <f>IF(N281="základní",J281,0)</f>
        <v>0</v>
      </c>
      <c r="BF281" s="213">
        <f>IF(N281="snížená",J281,0)</f>
        <v>0</v>
      </c>
      <c r="BG281" s="213">
        <f>IF(N281="zákl. přenesená",J281,0)</f>
        <v>0</v>
      </c>
      <c r="BH281" s="213">
        <f>IF(N281="sníž. přenesená",J281,0)</f>
        <v>0</v>
      </c>
      <c r="BI281" s="213">
        <f>IF(N281="nulová",J281,0)</f>
        <v>0</v>
      </c>
      <c r="BJ281" s="17" t="s">
        <v>86</v>
      </c>
      <c r="BK281" s="213">
        <f>ROUND(I281*H281,2)</f>
        <v>0</v>
      </c>
      <c r="BL281" s="17" t="s">
        <v>639</v>
      </c>
      <c r="BM281" s="212" t="s">
        <v>1300</v>
      </c>
    </row>
    <row r="282" spans="1:65" s="2" customFormat="1" ht="16.5" customHeight="1">
      <c r="A282" s="35"/>
      <c r="B282" s="36"/>
      <c r="C282" s="246" t="s">
        <v>635</v>
      </c>
      <c r="D282" s="246" t="s">
        <v>381</v>
      </c>
      <c r="E282" s="247" t="s">
        <v>1301</v>
      </c>
      <c r="F282" s="248" t="s">
        <v>1302</v>
      </c>
      <c r="G282" s="249" t="s">
        <v>468</v>
      </c>
      <c r="H282" s="250">
        <v>7</v>
      </c>
      <c r="I282" s="251"/>
      <c r="J282" s="252">
        <f>ROUND(I282*H282,2)</f>
        <v>0</v>
      </c>
      <c r="K282" s="248" t="s">
        <v>1</v>
      </c>
      <c r="L282" s="253"/>
      <c r="M282" s="254" t="s">
        <v>1</v>
      </c>
      <c r="N282" s="255" t="s">
        <v>44</v>
      </c>
      <c r="O282" s="72"/>
      <c r="P282" s="210">
        <f>O282*H282</f>
        <v>0</v>
      </c>
      <c r="Q282" s="210">
        <v>8.4540000000000004E-2</v>
      </c>
      <c r="R282" s="210">
        <f>Q282*H282</f>
        <v>0.59177999999999997</v>
      </c>
      <c r="S282" s="210">
        <v>0</v>
      </c>
      <c r="T282" s="211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12" t="s">
        <v>1303</v>
      </c>
      <c r="AT282" s="212" t="s">
        <v>381</v>
      </c>
      <c r="AU282" s="212" t="s">
        <v>88</v>
      </c>
      <c r="AY282" s="17" t="s">
        <v>139</v>
      </c>
      <c r="BE282" s="213">
        <f>IF(N282="základní",J282,0)</f>
        <v>0</v>
      </c>
      <c r="BF282" s="213">
        <f>IF(N282="snížená",J282,0)</f>
        <v>0</v>
      </c>
      <c r="BG282" s="213">
        <f>IF(N282="zákl. přenesená",J282,0)</f>
        <v>0</v>
      </c>
      <c r="BH282" s="213">
        <f>IF(N282="sníž. přenesená",J282,0)</f>
        <v>0</v>
      </c>
      <c r="BI282" s="213">
        <f>IF(N282="nulová",J282,0)</f>
        <v>0</v>
      </c>
      <c r="BJ282" s="17" t="s">
        <v>86</v>
      </c>
      <c r="BK282" s="213">
        <f>ROUND(I282*H282,2)</f>
        <v>0</v>
      </c>
      <c r="BL282" s="17" t="s">
        <v>639</v>
      </c>
      <c r="BM282" s="212" t="s">
        <v>1304</v>
      </c>
    </row>
    <row r="283" spans="1:65" s="2" customFormat="1" ht="19.5">
      <c r="A283" s="35"/>
      <c r="B283" s="36"/>
      <c r="C283" s="37"/>
      <c r="D283" s="214" t="s">
        <v>148</v>
      </c>
      <c r="E283" s="37"/>
      <c r="F283" s="215" t="s">
        <v>1305</v>
      </c>
      <c r="G283" s="37"/>
      <c r="H283" s="37"/>
      <c r="I283" s="169"/>
      <c r="J283" s="37"/>
      <c r="K283" s="37"/>
      <c r="L283" s="40"/>
      <c r="M283" s="216"/>
      <c r="N283" s="217"/>
      <c r="O283" s="72"/>
      <c r="P283" s="72"/>
      <c r="Q283" s="72"/>
      <c r="R283" s="72"/>
      <c r="S283" s="72"/>
      <c r="T283" s="73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7" t="s">
        <v>148</v>
      </c>
      <c r="AU283" s="17" t="s">
        <v>88</v>
      </c>
    </row>
    <row r="284" spans="1:65" s="12" customFormat="1" ht="25.9" customHeight="1">
      <c r="B284" s="185"/>
      <c r="C284" s="186"/>
      <c r="D284" s="187" t="s">
        <v>78</v>
      </c>
      <c r="E284" s="188" t="s">
        <v>84</v>
      </c>
      <c r="F284" s="188" t="s">
        <v>1080</v>
      </c>
      <c r="G284" s="186"/>
      <c r="H284" s="186"/>
      <c r="I284" s="189"/>
      <c r="J284" s="190">
        <f>BK284</f>
        <v>0</v>
      </c>
      <c r="K284" s="186"/>
      <c r="L284" s="191"/>
      <c r="M284" s="192"/>
      <c r="N284" s="193"/>
      <c r="O284" s="193"/>
      <c r="P284" s="194">
        <f>SUM(P285:P288)</f>
        <v>0</v>
      </c>
      <c r="Q284" s="193"/>
      <c r="R284" s="194">
        <f>SUM(R285:R288)</f>
        <v>0</v>
      </c>
      <c r="S284" s="193"/>
      <c r="T284" s="195">
        <f>SUM(T285:T288)</f>
        <v>0</v>
      </c>
      <c r="AR284" s="196" t="s">
        <v>146</v>
      </c>
      <c r="AT284" s="197" t="s">
        <v>78</v>
      </c>
      <c r="AU284" s="197" t="s">
        <v>79</v>
      </c>
      <c r="AY284" s="196" t="s">
        <v>139</v>
      </c>
      <c r="BK284" s="198">
        <f>SUM(BK285:BK288)</f>
        <v>0</v>
      </c>
    </row>
    <row r="285" spans="1:65" s="2" customFormat="1" ht="16.5" customHeight="1">
      <c r="A285" s="35"/>
      <c r="B285" s="36"/>
      <c r="C285" s="201" t="s">
        <v>639</v>
      </c>
      <c r="D285" s="201" t="s">
        <v>142</v>
      </c>
      <c r="E285" s="202" t="s">
        <v>1306</v>
      </c>
      <c r="F285" s="203" t="s">
        <v>1307</v>
      </c>
      <c r="G285" s="204" t="s">
        <v>145</v>
      </c>
      <c r="H285" s="205">
        <v>1</v>
      </c>
      <c r="I285" s="206"/>
      <c r="J285" s="207">
        <f>ROUND(I285*H285,2)</f>
        <v>0</v>
      </c>
      <c r="K285" s="203" t="s">
        <v>1</v>
      </c>
      <c r="L285" s="40"/>
      <c r="M285" s="208" t="s">
        <v>1</v>
      </c>
      <c r="N285" s="209" t="s">
        <v>44</v>
      </c>
      <c r="O285" s="72"/>
      <c r="P285" s="210">
        <f>O285*H285</f>
        <v>0</v>
      </c>
      <c r="Q285" s="210">
        <v>0</v>
      </c>
      <c r="R285" s="210">
        <f>Q285*H285</f>
        <v>0</v>
      </c>
      <c r="S285" s="210">
        <v>0</v>
      </c>
      <c r="T285" s="211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12" t="s">
        <v>174</v>
      </c>
      <c r="AT285" s="212" t="s">
        <v>142</v>
      </c>
      <c r="AU285" s="212" t="s">
        <v>86</v>
      </c>
      <c r="AY285" s="17" t="s">
        <v>139</v>
      </c>
      <c r="BE285" s="213">
        <f>IF(N285="základní",J285,0)</f>
        <v>0</v>
      </c>
      <c r="BF285" s="213">
        <f>IF(N285="snížená",J285,0)</f>
        <v>0</v>
      </c>
      <c r="BG285" s="213">
        <f>IF(N285="zákl. přenesená",J285,0)</f>
        <v>0</v>
      </c>
      <c r="BH285" s="213">
        <f>IF(N285="sníž. přenesená",J285,0)</f>
        <v>0</v>
      </c>
      <c r="BI285" s="213">
        <f>IF(N285="nulová",J285,0)</f>
        <v>0</v>
      </c>
      <c r="BJ285" s="17" t="s">
        <v>86</v>
      </c>
      <c r="BK285" s="213">
        <f>ROUND(I285*H285,2)</f>
        <v>0</v>
      </c>
      <c r="BL285" s="17" t="s">
        <v>174</v>
      </c>
      <c r="BM285" s="212" t="s">
        <v>1308</v>
      </c>
    </row>
    <row r="286" spans="1:65" s="2" customFormat="1" ht="29.25">
      <c r="A286" s="35"/>
      <c r="B286" s="36"/>
      <c r="C286" s="37"/>
      <c r="D286" s="214" t="s">
        <v>148</v>
      </c>
      <c r="E286" s="37"/>
      <c r="F286" s="215" t="s">
        <v>1309</v>
      </c>
      <c r="G286" s="37"/>
      <c r="H286" s="37"/>
      <c r="I286" s="169"/>
      <c r="J286" s="37"/>
      <c r="K286" s="37"/>
      <c r="L286" s="40"/>
      <c r="M286" s="216"/>
      <c r="N286" s="217"/>
      <c r="O286" s="72"/>
      <c r="P286" s="72"/>
      <c r="Q286" s="72"/>
      <c r="R286" s="72"/>
      <c r="S286" s="72"/>
      <c r="T286" s="73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T286" s="17" t="s">
        <v>148</v>
      </c>
      <c r="AU286" s="17" t="s">
        <v>86</v>
      </c>
    </row>
    <row r="287" spans="1:65" s="2" customFormat="1" ht="16.5" customHeight="1">
      <c r="A287" s="35"/>
      <c r="B287" s="36"/>
      <c r="C287" s="201" t="s">
        <v>644</v>
      </c>
      <c r="D287" s="201" t="s">
        <v>142</v>
      </c>
      <c r="E287" s="202" t="s">
        <v>224</v>
      </c>
      <c r="F287" s="203" t="s">
        <v>225</v>
      </c>
      <c r="G287" s="204" t="s">
        <v>145</v>
      </c>
      <c r="H287" s="205">
        <v>1</v>
      </c>
      <c r="I287" s="206"/>
      <c r="J287" s="207">
        <f>ROUND(I287*H287,2)</f>
        <v>0</v>
      </c>
      <c r="K287" s="203" t="s">
        <v>1</v>
      </c>
      <c r="L287" s="40"/>
      <c r="M287" s="208" t="s">
        <v>1</v>
      </c>
      <c r="N287" s="209" t="s">
        <v>44</v>
      </c>
      <c r="O287" s="72"/>
      <c r="P287" s="210">
        <f>O287*H287</f>
        <v>0</v>
      </c>
      <c r="Q287" s="210">
        <v>0</v>
      </c>
      <c r="R287" s="210">
        <f>Q287*H287</f>
        <v>0</v>
      </c>
      <c r="S287" s="210">
        <v>0</v>
      </c>
      <c r="T287" s="211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12" t="s">
        <v>146</v>
      </c>
      <c r="AT287" s="212" t="s">
        <v>142</v>
      </c>
      <c r="AU287" s="212" t="s">
        <v>86</v>
      </c>
      <c r="AY287" s="17" t="s">
        <v>139</v>
      </c>
      <c r="BE287" s="213">
        <f>IF(N287="základní",J287,0)</f>
        <v>0</v>
      </c>
      <c r="BF287" s="213">
        <f>IF(N287="snížená",J287,0)</f>
        <v>0</v>
      </c>
      <c r="BG287" s="213">
        <f>IF(N287="zákl. přenesená",J287,0)</f>
        <v>0</v>
      </c>
      <c r="BH287" s="213">
        <f>IF(N287="sníž. přenesená",J287,0)</f>
        <v>0</v>
      </c>
      <c r="BI287" s="213">
        <f>IF(N287="nulová",J287,0)</f>
        <v>0</v>
      </c>
      <c r="BJ287" s="17" t="s">
        <v>86</v>
      </c>
      <c r="BK287" s="213">
        <f>ROUND(I287*H287,2)</f>
        <v>0</v>
      </c>
      <c r="BL287" s="17" t="s">
        <v>146</v>
      </c>
      <c r="BM287" s="212" t="s">
        <v>1310</v>
      </c>
    </row>
    <row r="288" spans="1:65" s="2" customFormat="1" ht="19.5">
      <c r="A288" s="35"/>
      <c r="B288" s="36"/>
      <c r="C288" s="37"/>
      <c r="D288" s="214" t="s">
        <v>148</v>
      </c>
      <c r="E288" s="37"/>
      <c r="F288" s="215" t="s">
        <v>1311</v>
      </c>
      <c r="G288" s="37"/>
      <c r="H288" s="37"/>
      <c r="I288" s="169"/>
      <c r="J288" s="37"/>
      <c r="K288" s="37"/>
      <c r="L288" s="40"/>
      <c r="M288" s="267"/>
      <c r="N288" s="268"/>
      <c r="O288" s="231"/>
      <c r="P288" s="231"/>
      <c r="Q288" s="231"/>
      <c r="R288" s="231"/>
      <c r="S288" s="231"/>
      <c r="T288" s="269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7" t="s">
        <v>148</v>
      </c>
      <c r="AU288" s="17" t="s">
        <v>86</v>
      </c>
    </row>
    <row r="289" spans="1:31" s="2" customFormat="1" ht="6.95" customHeight="1">
      <c r="A289" s="35"/>
      <c r="B289" s="55"/>
      <c r="C289" s="56"/>
      <c r="D289" s="56"/>
      <c r="E289" s="56"/>
      <c r="F289" s="56"/>
      <c r="G289" s="56"/>
      <c r="H289" s="56"/>
      <c r="I289" s="56"/>
      <c r="J289" s="56"/>
      <c r="K289" s="56"/>
      <c r="L289" s="40"/>
      <c r="M289" s="35"/>
      <c r="O289" s="35"/>
      <c r="P289" s="35"/>
      <c r="Q289" s="35"/>
      <c r="R289" s="35"/>
      <c r="S289" s="35"/>
      <c r="T289" s="35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</row>
  </sheetData>
  <sheetProtection algorithmName="SHA-512" hashValue="2vKwbSZp8bYfEmdOG6SVntbGJhaaHvzgPWmbh33T5olnH0ajFyVZ/yS8toiPgL3cso6f32c04AAcIB+ZJA9G2A==" saltValue="+U+njP84zVQpsbdZD07JDlqF/wRYDTBE18DulSMHWCsMF3F2uWw10pwDt9Sdgr33nKyYt49+tPEM+kFkiMv3WQ==" spinCount="100000" sheet="1" objects="1" scenarios="1" formatColumns="0" formatRows="0" autoFilter="0"/>
  <autoFilter ref="C141:K288" xr:uid="{00000000-0009-0000-0000-000004000000}"/>
  <mergeCells count="14">
    <mergeCell ref="D120:F120"/>
    <mergeCell ref="E132:H132"/>
    <mergeCell ref="E134:H134"/>
    <mergeCell ref="L2:V2"/>
    <mergeCell ref="E87:H87"/>
    <mergeCell ref="D116:F116"/>
    <mergeCell ref="D117:F117"/>
    <mergeCell ref="D118:F118"/>
    <mergeCell ref="D119:F119"/>
    <mergeCell ref="E7:H7"/>
    <mergeCell ref="E9:H9"/>
    <mergeCell ref="E18:H18"/>
    <mergeCell ref="E27:H27"/>
    <mergeCell ref="E85:H85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79" fitToHeight="100" orientation="landscape" blackAndWhite="1" r:id="rId1"/>
  <headerFooter>
    <oddFooter>&amp;CStrana &amp;P z &amp;N&amp;R&amp;A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38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130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09"/>
      <c r="C3" s="110"/>
      <c r="D3" s="110"/>
      <c r="E3" s="110"/>
      <c r="F3" s="110"/>
      <c r="G3" s="110"/>
      <c r="H3" s="20"/>
    </row>
    <row r="4" spans="1:8" s="1" customFormat="1" ht="24.95" customHeight="1">
      <c r="B4" s="20"/>
      <c r="C4" s="111" t="s">
        <v>1312</v>
      </c>
      <c r="H4" s="20"/>
    </row>
    <row r="5" spans="1:8" s="1" customFormat="1" ht="12" customHeight="1">
      <c r="B5" s="20"/>
      <c r="C5" s="270" t="s">
        <v>13</v>
      </c>
      <c r="D5" s="331" t="s">
        <v>14</v>
      </c>
      <c r="E5" s="324"/>
      <c r="F5" s="324"/>
      <c r="H5" s="20"/>
    </row>
    <row r="6" spans="1:8" s="1" customFormat="1" ht="36.950000000000003" customHeight="1">
      <c r="B6" s="20"/>
      <c r="C6" s="271" t="s">
        <v>16</v>
      </c>
      <c r="D6" s="337" t="s">
        <v>17</v>
      </c>
      <c r="E6" s="324"/>
      <c r="F6" s="324"/>
      <c r="H6" s="20"/>
    </row>
    <row r="7" spans="1:8" s="1" customFormat="1" ht="16.5" customHeight="1">
      <c r="B7" s="20"/>
      <c r="C7" s="113" t="s">
        <v>23</v>
      </c>
      <c r="D7" s="115" t="str">
        <f>'Rekapitulace stavby'!AN8</f>
        <v>16. 3. 2022</v>
      </c>
      <c r="H7" s="20"/>
    </row>
    <row r="8" spans="1:8" s="2" customFormat="1" ht="10.9" customHeight="1">
      <c r="A8" s="35"/>
      <c r="B8" s="40"/>
      <c r="C8" s="35"/>
      <c r="D8" s="35"/>
      <c r="E8" s="35"/>
      <c r="F8" s="35"/>
      <c r="G8" s="35"/>
      <c r="H8" s="40"/>
    </row>
    <row r="9" spans="1:8" s="11" customFormat="1" ht="29.25" customHeight="1">
      <c r="A9" s="174"/>
      <c r="B9" s="272"/>
      <c r="C9" s="273" t="s">
        <v>60</v>
      </c>
      <c r="D9" s="274" t="s">
        <v>61</v>
      </c>
      <c r="E9" s="274" t="s">
        <v>126</v>
      </c>
      <c r="F9" s="275" t="s">
        <v>1313</v>
      </c>
      <c r="G9" s="174"/>
      <c r="H9" s="272"/>
    </row>
    <row r="10" spans="1:8" s="2" customFormat="1" ht="26.45" customHeight="1">
      <c r="A10" s="35"/>
      <c r="B10" s="40"/>
      <c r="C10" s="276" t="s">
        <v>1314</v>
      </c>
      <c r="D10" s="276" t="s">
        <v>90</v>
      </c>
      <c r="E10" s="35"/>
      <c r="F10" s="35"/>
      <c r="G10" s="35"/>
      <c r="H10" s="40"/>
    </row>
    <row r="11" spans="1:8" s="2" customFormat="1" ht="16.899999999999999" customHeight="1">
      <c r="A11" s="35"/>
      <c r="B11" s="40"/>
      <c r="C11" s="277" t="s">
        <v>315</v>
      </c>
      <c r="D11" s="278" t="s">
        <v>1</v>
      </c>
      <c r="E11" s="279" t="s">
        <v>1</v>
      </c>
      <c r="F11" s="280">
        <v>1775.27</v>
      </c>
      <c r="G11" s="35"/>
      <c r="H11" s="40"/>
    </row>
    <row r="12" spans="1:8" s="2" customFormat="1" ht="16.899999999999999" customHeight="1">
      <c r="A12" s="35"/>
      <c r="B12" s="40"/>
      <c r="C12" s="281" t="s">
        <v>1</v>
      </c>
      <c r="D12" s="281" t="s">
        <v>394</v>
      </c>
      <c r="E12" s="17" t="s">
        <v>1</v>
      </c>
      <c r="F12" s="282">
        <v>1315.7</v>
      </c>
      <c r="G12" s="35"/>
      <c r="H12" s="40"/>
    </row>
    <row r="13" spans="1:8" s="2" customFormat="1" ht="16.899999999999999" customHeight="1">
      <c r="A13" s="35"/>
      <c r="B13" s="40"/>
      <c r="C13" s="281" t="s">
        <v>1</v>
      </c>
      <c r="D13" s="281" t="s">
        <v>395</v>
      </c>
      <c r="E13" s="17" t="s">
        <v>1</v>
      </c>
      <c r="F13" s="282">
        <v>389.97</v>
      </c>
      <c r="G13" s="35"/>
      <c r="H13" s="40"/>
    </row>
    <row r="14" spans="1:8" s="2" customFormat="1" ht="16.899999999999999" customHeight="1">
      <c r="A14" s="35"/>
      <c r="B14" s="40"/>
      <c r="C14" s="281" t="s">
        <v>1</v>
      </c>
      <c r="D14" s="281" t="s">
        <v>396</v>
      </c>
      <c r="E14" s="17" t="s">
        <v>1</v>
      </c>
      <c r="F14" s="282">
        <v>69.599999999999994</v>
      </c>
      <c r="G14" s="35"/>
      <c r="H14" s="40"/>
    </row>
    <row r="15" spans="1:8" s="2" customFormat="1" ht="16.899999999999999" customHeight="1">
      <c r="A15" s="35"/>
      <c r="B15" s="40"/>
      <c r="C15" s="281" t="s">
        <v>315</v>
      </c>
      <c r="D15" s="281" t="s">
        <v>393</v>
      </c>
      <c r="E15" s="17" t="s">
        <v>1</v>
      </c>
      <c r="F15" s="282">
        <v>1775.27</v>
      </c>
      <c r="G15" s="35"/>
      <c r="H15" s="40"/>
    </row>
    <row r="16" spans="1:8" s="2" customFormat="1" ht="16.899999999999999" customHeight="1">
      <c r="A16" s="35"/>
      <c r="B16" s="40"/>
      <c r="C16" s="283" t="s">
        <v>1315</v>
      </c>
      <c r="D16" s="35"/>
      <c r="E16" s="35"/>
      <c r="F16" s="35"/>
      <c r="G16" s="35"/>
      <c r="H16" s="40"/>
    </row>
    <row r="17" spans="1:8" s="2" customFormat="1" ht="16.899999999999999" customHeight="1">
      <c r="A17" s="35"/>
      <c r="B17" s="40"/>
      <c r="C17" s="281" t="s">
        <v>389</v>
      </c>
      <c r="D17" s="281" t="s">
        <v>390</v>
      </c>
      <c r="E17" s="17" t="s">
        <v>369</v>
      </c>
      <c r="F17" s="282">
        <v>3090.97</v>
      </c>
      <c r="G17" s="35"/>
      <c r="H17" s="40"/>
    </row>
    <row r="18" spans="1:8" s="2" customFormat="1" ht="16.899999999999999" customHeight="1">
      <c r="A18" s="35"/>
      <c r="B18" s="40"/>
      <c r="C18" s="281" t="s">
        <v>397</v>
      </c>
      <c r="D18" s="281" t="s">
        <v>398</v>
      </c>
      <c r="E18" s="17" t="s">
        <v>369</v>
      </c>
      <c r="F18" s="282">
        <v>1775.27</v>
      </c>
      <c r="G18" s="35"/>
      <c r="H18" s="40"/>
    </row>
    <row r="19" spans="1:8" s="2" customFormat="1" ht="26.45" customHeight="1">
      <c r="A19" s="35"/>
      <c r="B19" s="40"/>
      <c r="C19" s="276" t="s">
        <v>1316</v>
      </c>
      <c r="D19" s="276" t="s">
        <v>94</v>
      </c>
      <c r="E19" s="35"/>
      <c r="F19" s="35"/>
      <c r="G19" s="35"/>
      <c r="H19" s="40"/>
    </row>
    <row r="20" spans="1:8" s="2" customFormat="1" ht="16.899999999999999" customHeight="1">
      <c r="A20" s="35"/>
      <c r="B20" s="40"/>
      <c r="C20" s="277" t="s">
        <v>315</v>
      </c>
      <c r="D20" s="278" t="s">
        <v>1</v>
      </c>
      <c r="E20" s="279" t="s">
        <v>1</v>
      </c>
      <c r="F20" s="280">
        <v>2535.81</v>
      </c>
      <c r="G20" s="35"/>
      <c r="H20" s="40"/>
    </row>
    <row r="21" spans="1:8" s="2" customFormat="1" ht="16.899999999999999" customHeight="1">
      <c r="A21" s="35"/>
      <c r="B21" s="40"/>
      <c r="C21" s="281" t="s">
        <v>1</v>
      </c>
      <c r="D21" s="281" t="s">
        <v>845</v>
      </c>
      <c r="E21" s="17" t="s">
        <v>1</v>
      </c>
      <c r="F21" s="282">
        <v>121</v>
      </c>
      <c r="G21" s="35"/>
      <c r="H21" s="40"/>
    </row>
    <row r="22" spans="1:8" s="2" customFormat="1" ht="16.899999999999999" customHeight="1">
      <c r="A22" s="35"/>
      <c r="B22" s="40"/>
      <c r="C22" s="281" t="s">
        <v>1</v>
      </c>
      <c r="D22" s="281" t="s">
        <v>846</v>
      </c>
      <c r="E22" s="17" t="s">
        <v>1</v>
      </c>
      <c r="F22" s="282">
        <v>1843</v>
      </c>
      <c r="G22" s="35"/>
      <c r="H22" s="40"/>
    </row>
    <row r="23" spans="1:8" s="2" customFormat="1" ht="16.899999999999999" customHeight="1">
      <c r="A23" s="35"/>
      <c r="B23" s="40"/>
      <c r="C23" s="281" t="s">
        <v>1</v>
      </c>
      <c r="D23" s="281" t="s">
        <v>847</v>
      </c>
      <c r="E23" s="17" t="s">
        <v>1</v>
      </c>
      <c r="F23" s="282">
        <v>484.91</v>
      </c>
      <c r="G23" s="35"/>
      <c r="H23" s="40"/>
    </row>
    <row r="24" spans="1:8" s="2" customFormat="1" ht="16.899999999999999" customHeight="1">
      <c r="A24" s="35"/>
      <c r="B24" s="40"/>
      <c r="C24" s="281" t="s">
        <v>1</v>
      </c>
      <c r="D24" s="281" t="s">
        <v>848</v>
      </c>
      <c r="E24" s="17" t="s">
        <v>1</v>
      </c>
      <c r="F24" s="282">
        <v>86.9</v>
      </c>
      <c r="G24" s="35"/>
      <c r="H24" s="40"/>
    </row>
    <row r="25" spans="1:8" s="2" customFormat="1" ht="16.899999999999999" customHeight="1">
      <c r="A25" s="35"/>
      <c r="B25" s="40"/>
      <c r="C25" s="281" t="s">
        <v>315</v>
      </c>
      <c r="D25" s="281" t="s">
        <v>393</v>
      </c>
      <c r="E25" s="17" t="s">
        <v>1</v>
      </c>
      <c r="F25" s="282">
        <v>2535.81</v>
      </c>
      <c r="G25" s="35"/>
      <c r="H25" s="40"/>
    </row>
    <row r="26" spans="1:8" s="2" customFormat="1" ht="16.899999999999999" customHeight="1">
      <c r="A26" s="35"/>
      <c r="B26" s="40"/>
      <c r="C26" s="283" t="s">
        <v>1315</v>
      </c>
      <c r="D26" s="35"/>
      <c r="E26" s="35"/>
      <c r="F26" s="35"/>
      <c r="G26" s="35"/>
      <c r="H26" s="40"/>
    </row>
    <row r="27" spans="1:8" s="2" customFormat="1" ht="16.899999999999999" customHeight="1">
      <c r="A27" s="35"/>
      <c r="B27" s="40"/>
      <c r="C27" s="281" t="s">
        <v>389</v>
      </c>
      <c r="D27" s="281" t="s">
        <v>390</v>
      </c>
      <c r="E27" s="17" t="s">
        <v>369</v>
      </c>
      <c r="F27" s="282">
        <v>4863.71</v>
      </c>
      <c r="G27" s="35"/>
      <c r="H27" s="40"/>
    </row>
    <row r="28" spans="1:8" s="2" customFormat="1" ht="16.899999999999999" customHeight="1">
      <c r="A28" s="35"/>
      <c r="B28" s="40"/>
      <c r="C28" s="281" t="s">
        <v>397</v>
      </c>
      <c r="D28" s="281" t="s">
        <v>398</v>
      </c>
      <c r="E28" s="17" t="s">
        <v>369</v>
      </c>
      <c r="F28" s="282">
        <v>2535.81</v>
      </c>
      <c r="G28" s="35"/>
      <c r="H28" s="40"/>
    </row>
    <row r="29" spans="1:8" s="2" customFormat="1" ht="26.45" customHeight="1">
      <c r="A29" s="35"/>
      <c r="B29" s="40"/>
      <c r="C29" s="276" t="s">
        <v>1317</v>
      </c>
      <c r="D29" s="276" t="s">
        <v>97</v>
      </c>
      <c r="E29" s="35"/>
      <c r="F29" s="35"/>
      <c r="G29" s="35"/>
      <c r="H29" s="40"/>
    </row>
    <row r="30" spans="1:8" s="2" customFormat="1" ht="16.899999999999999" customHeight="1">
      <c r="A30" s="35"/>
      <c r="B30" s="40"/>
      <c r="C30" s="277" t="s">
        <v>1091</v>
      </c>
      <c r="D30" s="278" t="s">
        <v>1092</v>
      </c>
      <c r="E30" s="279" t="s">
        <v>1</v>
      </c>
      <c r="F30" s="280">
        <v>65.45</v>
      </c>
      <c r="G30" s="35"/>
      <c r="H30" s="40"/>
    </row>
    <row r="31" spans="1:8" s="2" customFormat="1" ht="16.899999999999999" customHeight="1">
      <c r="A31" s="35"/>
      <c r="B31" s="40"/>
      <c r="C31" s="281" t="s">
        <v>1</v>
      </c>
      <c r="D31" s="281" t="s">
        <v>1152</v>
      </c>
      <c r="E31" s="17" t="s">
        <v>1</v>
      </c>
      <c r="F31" s="282">
        <v>46.7</v>
      </c>
      <c r="G31" s="35"/>
      <c r="H31" s="40"/>
    </row>
    <row r="32" spans="1:8" s="2" customFormat="1" ht="16.899999999999999" customHeight="1">
      <c r="A32" s="35"/>
      <c r="B32" s="40"/>
      <c r="C32" s="281" t="s">
        <v>1</v>
      </c>
      <c r="D32" s="281" t="s">
        <v>1150</v>
      </c>
      <c r="E32" s="17" t="s">
        <v>1</v>
      </c>
      <c r="F32" s="282">
        <v>18.75</v>
      </c>
      <c r="G32" s="35"/>
      <c r="H32" s="40"/>
    </row>
    <row r="33" spans="1:8" s="2" customFormat="1" ht="16.899999999999999" customHeight="1">
      <c r="A33" s="35"/>
      <c r="B33" s="40"/>
      <c r="C33" s="281" t="s">
        <v>1091</v>
      </c>
      <c r="D33" s="281" t="s">
        <v>393</v>
      </c>
      <c r="E33" s="17" t="s">
        <v>1</v>
      </c>
      <c r="F33" s="282">
        <v>65.45</v>
      </c>
      <c r="G33" s="35"/>
      <c r="H33" s="40"/>
    </row>
    <row r="34" spans="1:8" s="2" customFormat="1" ht="16.899999999999999" customHeight="1">
      <c r="A34" s="35"/>
      <c r="B34" s="40"/>
      <c r="C34" s="283" t="s">
        <v>1315</v>
      </c>
      <c r="D34" s="35"/>
      <c r="E34" s="35"/>
      <c r="F34" s="35"/>
      <c r="G34" s="35"/>
      <c r="H34" s="40"/>
    </row>
    <row r="35" spans="1:8" s="2" customFormat="1" ht="16.899999999999999" customHeight="1">
      <c r="A35" s="35"/>
      <c r="B35" s="40"/>
      <c r="C35" s="281" t="s">
        <v>1147</v>
      </c>
      <c r="D35" s="281" t="s">
        <v>1148</v>
      </c>
      <c r="E35" s="17" t="s">
        <v>369</v>
      </c>
      <c r="F35" s="282">
        <v>286.89999999999998</v>
      </c>
      <c r="G35" s="35"/>
      <c r="H35" s="40"/>
    </row>
    <row r="36" spans="1:8" s="2" customFormat="1" ht="16.899999999999999" customHeight="1">
      <c r="A36" s="35"/>
      <c r="B36" s="40"/>
      <c r="C36" s="281" t="s">
        <v>397</v>
      </c>
      <c r="D36" s="281" t="s">
        <v>398</v>
      </c>
      <c r="E36" s="17" t="s">
        <v>369</v>
      </c>
      <c r="F36" s="282">
        <v>65.45</v>
      </c>
      <c r="G36" s="35"/>
      <c r="H36" s="40"/>
    </row>
    <row r="37" spans="1:8" s="2" customFormat="1" ht="7.35" customHeight="1">
      <c r="A37" s="35"/>
      <c r="B37" s="142"/>
      <c r="C37" s="143"/>
      <c r="D37" s="143"/>
      <c r="E37" s="143"/>
      <c r="F37" s="143"/>
      <c r="G37" s="143"/>
      <c r="H37" s="40"/>
    </row>
    <row r="38" spans="1:8" s="2" customFormat="1" ht="11.25">
      <c r="A38" s="35"/>
      <c r="B38" s="35"/>
      <c r="C38" s="35"/>
      <c r="D38" s="35"/>
      <c r="E38" s="35"/>
      <c r="F38" s="35"/>
      <c r="G38" s="35"/>
      <c r="H38" s="35"/>
    </row>
  </sheetData>
  <sheetProtection algorithmName="SHA-512" hashValue="LeUjEbyhQRsK9uPkJyBsOD/rcWlVrShQcwkD2pj7egLxP4jcJGJ6i75b8RkIhthdlrPfWcyatpKRM5GZOxf/3w==" saltValue="hpY2vzLf2UxpLioFKBtFt6inKqmyPhNtvmE4IfO4/Z08trF2MyfW9RGEk0kMHSptJsKpw1Mka53Z23xQHILCkA==" spinCount="100000" sheet="1" objects="1" scenarios="1" formatColumns="0" formatRows="0"/>
  <mergeCells count="2">
    <mergeCell ref="D5:F5"/>
    <mergeCell ref="D6:F6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87" fitToHeight="100" orientation="landscape" blackAndWhite="1" r:id="rId1"/>
  <headerFooter>
    <oddFooter>&amp;CStrana &amp;P z &amp;N&amp;R&amp;A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OST </vt:lpstr>
      <vt:lpstr>SO 03</vt:lpstr>
      <vt:lpstr>SO 04</vt:lpstr>
      <vt:lpstr>SO 11</vt:lpstr>
      <vt:lpstr>Seznam figur</vt:lpstr>
      <vt:lpstr>'OST '!Názvy_tisku</vt:lpstr>
      <vt:lpstr>'Rekapitulace stavby'!Názvy_tisku</vt:lpstr>
      <vt:lpstr>'Seznam figur'!Názvy_tisku</vt:lpstr>
      <vt:lpstr>'SO 03'!Názvy_tisku</vt:lpstr>
      <vt:lpstr>'SO 04'!Názvy_tisku</vt:lpstr>
      <vt:lpstr>'SO 11'!Názvy_tisku</vt:lpstr>
      <vt:lpstr>'OST '!Oblast_tisku</vt:lpstr>
      <vt:lpstr>'Rekapitulace stavby'!Oblast_tisku</vt:lpstr>
      <vt:lpstr>'Seznam figur'!Oblast_tisku</vt:lpstr>
      <vt:lpstr>'SO 03'!Oblast_tisku</vt:lpstr>
      <vt:lpstr>'SO 04'!Oblast_tisku</vt:lpstr>
      <vt:lpstr>'SO 11'!Oblast_tisku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Jendruscak, Michal_x000d_</dc:creator>
  <cp:lastModifiedBy>Jendruscak, Michal_x000d_</cp:lastModifiedBy>
  <cp:lastPrinted>2022-04-13T19:53:33Z</cp:lastPrinted>
  <dcterms:created xsi:type="dcterms:W3CDTF">2022-04-13T19:44:54Z</dcterms:created>
  <dcterms:modified xsi:type="dcterms:W3CDTF">2022-04-13T19:54:11Z</dcterms:modified>
</cp:coreProperties>
</file>